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richard/Desktop/MPhil/Work/IDSC/excel/"/>
    </mc:Choice>
  </mc:AlternateContent>
  <xr:revisionPtr revIDLastSave="0" documentId="13_ncr:1_{02FA222C-9F69-8448-8A8C-A55160D690AB}" xr6:coauthVersionLast="47" xr6:coauthVersionMax="47" xr10:uidLastSave="{00000000-0000-0000-0000-000000000000}"/>
  <bookViews>
    <workbookView xWindow="7720" yWindow="2800" windowWidth="30240" windowHeight="17700" xr2:uid="{00000000-000D-0000-FFFF-FFFF00000000}"/>
  </bookViews>
  <sheets>
    <sheet name="PsycInfo" sheetId="7" r:id="rId1"/>
  </sheets>
  <definedNames>
    <definedName name="_xlnm._FilterDatabase" localSheetId="0" hidden="1">PsycInfo!$A$1:$L$529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9" i="7" l="1"/>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alcChain>
</file>

<file path=xl/sharedStrings.xml><?xml version="1.0" encoding="utf-8"?>
<sst xmlns="http://schemas.openxmlformats.org/spreadsheetml/2006/main" count="4964" uniqueCount="2536">
  <si>
    <t>Author</t>
  </si>
  <si>
    <t>Abstract</t>
  </si>
  <si>
    <t>10.1080/01926180902942191</t>
  </si>
  <si>
    <t>10.3109/16066359.2011.640442</t>
  </si>
  <si>
    <t>Related Area</t>
  </si>
  <si>
    <t>/</t>
  </si>
  <si>
    <t>10.1007/s11469-012-9405-2</t>
  </si>
  <si>
    <t>10.1007/s11469-009-9202-8</t>
  </si>
  <si>
    <t>10.1111/j.1360-0443.2010.03104.x</t>
  </si>
  <si>
    <t>10.1037/emo0000903</t>
  </si>
  <si>
    <t>The role of emotions in esports performance.</t>
  </si>
  <si>
    <t>10.1556/2006.8.2019.46</t>
  </si>
  <si>
    <t>10.1080/0144929X.2018.1488993</t>
  </si>
  <si>
    <t>Beyond solitary play in computer games: The social practices of eSports.</t>
  </si>
  <si>
    <t>10.1177/1469540514553711</t>
  </si>
  <si>
    <t>Immediations and rhythms of speculative design: Implications for value in design‐based research.</t>
  </si>
  <si>
    <t>10.1111/bjet.12802</t>
  </si>
  <si>
    <t>10.1080/09523987.2019.1614250</t>
  </si>
  <si>
    <t>10.1080/0144929X.2018.1492631</t>
  </si>
  <si>
    <t>10.1186/s12888-020-02702-0</t>
  </si>
  <si>
    <t>Children's stressful life experience, school connectedness, and online gaming addiction moderated by gratitude.</t>
  </si>
  <si>
    <t>10.2224/sbp.7942</t>
  </si>
  <si>
    <t>Female gamers’ experience of online harassment and social support in online gaming: A qualitative study.</t>
  </si>
  <si>
    <t>10.17011/ht/urn.201911265022</t>
  </si>
  <si>
    <t>Online activities as risk factors for Problematic internet use among students in Bahir Dar University, North West Ethiopia: A hierarchical regression model.</t>
  </si>
  <si>
    <t>10.1371/journal.pone.0238804</t>
  </si>
  <si>
    <t>10.1556/2006.8.2019.01</t>
  </si>
  <si>
    <t>Who are you online? A study of gender, race, and gaming experience and context on avatar self-representation.</t>
  </si>
  <si>
    <t>10.4018/IJCBPL.2019070102</t>
  </si>
  <si>
    <t>10.1007/s12144-020-00668-6</t>
  </si>
  <si>
    <t>10.1556/2006.6.2017.064</t>
  </si>
  <si>
    <t>10.1007/s10560-017-0498-0</t>
  </si>
  <si>
    <t>10.1556/2006.6.2017.007</t>
  </si>
  <si>
    <t>Do irrational beliefs, job/family satisfaction and emotional distress have anything to do with playing online games? Exploring potential determinants of online gaming.</t>
  </si>
  <si>
    <t>Psychometric validation of the Persian nine-item Internet Gaming Disorder Scale—Short Form: Does gender and hours spent online gaming affect the interpretations of item descriptions?</t>
  </si>
  <si>
    <t>10.1556/2006.6.2017.025</t>
  </si>
  <si>
    <t>Online game playing as a political mobilizer: Gamers’ communication environment.</t>
  </si>
  <si>
    <t>10.2224/sbp.8701</t>
  </si>
  <si>
    <t>Motives of problematic and nonproblematic online gaming among adolescents and young adults.</t>
  </si>
  <si>
    <t>Therapeutic role of player self-efficacy in online gaming.</t>
  </si>
  <si>
    <t>10.1007/s11469-018-9943-3</t>
  </si>
  <si>
    <t>10.1007/s11469-015-9561-2</t>
  </si>
  <si>
    <t>10.1002/hup.2559</t>
  </si>
  <si>
    <t>Effectiveness of atomoxetine and methylphenidate for problematic online gaming in adolescents with attention deficit hyperactivity disorder.</t>
  </si>
  <si>
    <t>Interpersonal dependency and online gaming addiction.</t>
  </si>
  <si>
    <t>10.1556/2006.5.2016.002</t>
  </si>
  <si>
    <t>The mediating effect of gaming motivation between psychiatric symptoms and problematic online gaming: An online survey.</t>
  </si>
  <si>
    <t>World of Warcraft widows: Spousal perspectives of online gaming and relationship outcomes.</t>
  </si>
  <si>
    <t>Exposure to free-play modes in simulated online gaming increases risk-taking in monetary gambling.</t>
  </si>
  <si>
    <t>Brain correlates of craving for online gaming under cue exposure in subjects with Internet gaming addiction and in remitted subjects.</t>
  </si>
  <si>
    <t>A qualitative analysis of online gaming: Social interaction, community, and game design.</t>
  </si>
  <si>
    <t>Linking parental mediation practices to adolescents’ problematic online screen use: A systematic literature review.</t>
  </si>
  <si>
    <t>10.2196/jmir.3515</t>
  </si>
  <si>
    <t>10.1037/adb0000070</t>
  </si>
  <si>
    <t>10.6018/analesps.35.3.323681</t>
  </si>
  <si>
    <t>10.1080/01926187.2015.1080131</t>
  </si>
  <si>
    <t>10.1007/s10899-014-9479-9</t>
  </si>
  <si>
    <t>10.1111/j.1369-1600.2011.00405.x</t>
  </si>
  <si>
    <t>10.4018/ijcbpl.2014040104</t>
  </si>
  <si>
    <t>10.1556/2006.8.2019.61</t>
  </si>
  <si>
    <t>Nonlinear effects of social connections and interactions on individual goal attainment and spending: Evidences from online gaming markets.</t>
  </si>
  <si>
    <t>A qualitative analysis of online gaming addicts in treatment.</t>
  </si>
  <si>
    <t>10.1509/jm.16.0038</t>
  </si>
  <si>
    <t>Two sides of the same coin: The differentiating role of need satisfaction and frustration in passion for screen‐based activities.</t>
  </si>
  <si>
    <t>10.1002/ejsp.2588</t>
  </si>
  <si>
    <t>Treatment strategies for online role-playing gaming problems in couples.</t>
  </si>
  <si>
    <t>The association between online gaming, social phobia, and depression: An internet survey.</t>
  </si>
  <si>
    <t>Human factors and cybersecurity in online game addiction: An analysis of the relationship between high school students' online game addiction and the state of providing personal cybersecurity and representing cyber human values in online games.</t>
  </si>
  <si>
    <t>Ten-Item Internet Gaming Disorder Test (IGDT-10): Measurement invariance and cross-cultural validation across seven language-based samples.</t>
  </si>
  <si>
    <t>Consequences of play: A systematic review of the effects of online gaming.</t>
  </si>
  <si>
    <t>Distinguishing core from peripheral psychiatric symptoms: Addictive and problematic Internet gaming in North America, Europe, and China.</t>
  </si>
  <si>
    <t>10.1080/15332691.2013.779100</t>
  </si>
  <si>
    <t>10.1186/1471-244X-12-92</t>
  </si>
  <si>
    <t>10.1111/ssqu.12693</t>
  </si>
  <si>
    <t>10.1037/adb0000433</t>
  </si>
  <si>
    <t>10.1007/s11469-010-9304-3</t>
  </si>
  <si>
    <t>10.1007/s11013-018-9608-5</t>
  </si>
  <si>
    <t>10.1155/2019/1940123</t>
  </si>
  <si>
    <t>10.1371/journal.pone.0036417</t>
  </si>
  <si>
    <t>Associations between personality traits and experiential gratification in an online gaming context.</t>
  </si>
  <si>
    <t>10.2224/sbp.2012.40.5.855</t>
  </si>
  <si>
    <t>DOI</t>
  </si>
  <si>
    <t>Article Title</t>
  </si>
  <si>
    <t>Journal Title</t>
  </si>
  <si>
    <t>Publication Date</t>
  </si>
  <si>
    <t>‘I’ll just pay the rent next month’: An exploratory study examining facilitatory cognitions among EGM problem gamblers.</t>
  </si>
  <si>
    <t>Oakes, Jane; Pols, Rene; Lawn, Sharon; Battersby, Malcolm; Lubman, Dan I.</t>
  </si>
  <si>
    <t>International Journal of Mental Health and Addiction</t>
  </si>
  <si>
    <t>10.1007/s11469-018-9948-y</t>
  </si>
  <si>
    <t>Clinical studies of problem gamblers (PGs) highlight the role of erroneous cognitions during problematic gambling, yet little is known about the role of cognitions in the maintenance of gambling problems. Twenty-nine electronic gaming machine (EGM) PGs engaged in focus groups and in-depth interviews, with a focus on understanding the relapse process in EGM gambling. Three themes and nine subthemes related to facilitatory cognitions were described; (i) creating available money (paying only essential bills, pokies money is not real money), (ii) minimising gambling as a problem (pseudo-control, ignoring harms), and (iii) struggling with overwhelming emotions. This paper expands our understanding of gambling cognitions and argues cognitions activated during problem gambling are more complicated than considered to date. These findings inform current cognitive therapy approaches by identifying a more comprehensive suite of erroneous cognitions. Addressing these cognitions may assist gamblers to maintain critical thinking about their decision to gamble, thus reducing their risk of relapse. (PsycInfo Database Record (c) 2020 APA, all rights reserved)</t>
  </si>
  <si>
    <t>‘White matter connectivity and Internet gaming disorder’ and broader considerations in the field.</t>
  </si>
  <si>
    <t>Tam, Philip G. E.</t>
  </si>
  <si>
    <t>Addiction Biology</t>
  </si>
  <si>
    <t>10.1111/adb.12265</t>
  </si>
  <si>
    <t>This invited commentary on the paper ‘White Matter Connectivity and Internet gaming disorder’ by Jeong et al. (unpublished) looks at the implications and importance of the MRI findings in the present study—one of the largest to date—and also considers the broader developments of neuroimaging within the complex, emerging field of ‘Internet psychology’ and problematic Internet usage. (PsycINFO Database Record (c) 2019 APA, all rights reserved)</t>
  </si>
  <si>
    <t>A 2-year longitudinal study of prospective predictors of pathological Internet use in adolescents.</t>
  </si>
  <si>
    <t>Strittmatter, Esther; Parzer, Peter; Brunner, Romuald; Fischer, Gloria; Durkee, Tony; Carli, Vladimir; Hoven, Christina W.; Wasserman, Camilla; Sarchiapone, Marco; Wasserman, Danuta; Resch, Franz; Kaess, Michael</t>
  </si>
  <si>
    <t>European Child &amp; Adolescent Psychiatry</t>
  </si>
  <si>
    <t>10.1007/s00787-015-0779-0</t>
  </si>
  <si>
    <t>Longitudinal studies of prospective predictors for pathological Internet use (PIU) in adolescents as well as its course are lacking. This three-wave longitudinal study was conducted within the framework of the European Union-funded project 'Saving and Empowering Young Lives in Europe' over a 2-year period. The sample consisted of 1444 students at the baseline investigation (T0); 1202 students after 1 year (T1); and 515 students after 2 years (T2). Structured self-report questionnaires were administered at all three time points. PIU was assessed using the Young Diagnostic Questionnaire (YDQ). In addition, demographic (i.e., gender), social (i.e., parental involvement), psychological (i.e., emotional problems), and Internet use-related factors (i.e., online activities) were assessed as prospective predictors. The prevalence of PIU was 4.3 % at T0, 2.7 % at T1 and 3.1 % at T2. However, only 3 students (0.58 %) had persistent categorical PIU (YDQ score of ≥5) over the 2-year period. In univariate models, a variety of variables that have been previously identified in cross-sectional investigations predicted PIU at T2. However, multivariate regression demonstrated that only previous PIU symptoms and emotional problems were significant predictors of PIU 2 years later (adjusted R² 0.23). The stability of categorical PIU in adolescents over 2 years was lower than previously reported. However, current PIU symptoms were the best predictor of later PIU; emotional symptoms also predicted PIU over and above the influence of previous problematic Internet use. Both PIU symptoms and emotional problems may contribute to the vicious cycle that supports the perpetuation of PIU. (PsycINFO Database Record (c) 2019 APA, all rights reserved)</t>
  </si>
  <si>
    <t>A case of mistaken identity? A comparison of professional and amateur problem gamblers.</t>
  </si>
  <si>
    <t>Hing, Nerilee; Russell, Alex M. T.; Gainsbury, Sally M.; Blaszczynski, Alex</t>
  </si>
  <si>
    <t>Journal of Gambling Studies</t>
  </si>
  <si>
    <t>10.1007/s10899-015-9531-4</t>
  </si>
  <si>
    <t>Professional gamblers are more likely than amateur gamblers to meet criteria for problem gambling but minimal research has examined their gambling behavior and its consequences. This study compared gambling behavior, problem gambling symptoms, related harms, recognition, and help-seeking among problem semi/professional gamblers (PPGs/PSPGs) and problem amateur gamblers (PAGs). Surveys completed by 57 self-identified professional gamblers, 311 semi-professional gamblers and 4226 amateur gamblers were analysed. PPGs/PSPGs were significantly more likely than PAGs to be male, younger, never married, speak a language other than English at home, and have higher psychological distress, compared to PAGs. PPGs/PSPGs were more likely to gamble more frequently on many skills-based forms, but most also participated in several chance-based forms. PPGs’/PSPGs’ most common problematic gambling form was electronic gaming machines and they were more likely to have problems with sports betting than PAGs. Most PPGs/PSPGs reported coming out behind on all gambling forms over the previous year. PPGs/PSPGs were more likely than PAGs to report chasing losses and numerous detrimental financial gambling consequences. This group’s self-identification as PPGs/PSPGs is clearly inaccurate and perhaps a means to avoid stigma, elevate status and support problem denial. PPGs/PSPGs may represent an extreme example of gamblers with erroneous cognitions and beliefs who lack the required discipline and skill to be successful professional gamblers. The findings identify a group of problem gamblers who may benefit from interventions to dispel their mistaken self-identity, and emphasize the need for more rigorous confirmation of professional gambler status in future research. (PsycINFO Database Record (c) 2019 APA, all rights reserved)</t>
  </si>
  <si>
    <t>A clinical evaluation of the DSM-5 criteria for Internet Gaming Disorder and a pilot study on their applicability to further Internet-related disorders.</t>
  </si>
  <si>
    <t>Müller, Kai W.; Beutel, Manfred E.; Dreier, Michael; Wölfling, Klaus</t>
  </si>
  <si>
    <t>Journal of Behavioral Addictions</t>
  </si>
  <si>
    <t>10.1556/2006.7.2018.140</t>
  </si>
  <si>
    <t>Background and aims: Internet Gaming Disorder (IGD) and other Internet-related disorders (IRDs) have become growing health concerns in our today’s lives. Based on defined diagnostic criteria, IGD has been recognized as a condition for further research in the DSM-5; however, other IRDs have been excluded. Since the release of the DSM-5, representativeness and appropriateness of the nine diagnostic criteria have been debated. Although some first evidence has been published to evaluate these criteria, our knowledge is still limited. Thus, the purpose of this study was to provide data on the clinical validity of the DSM-5 criteria for IGD and other types of IRD. We were also interested in examining the additional diagnostic validity of craving that is currently not being considered in the DSM-5. Methods: Analyses on a sample of n = 166 treatment seekers for IRDs were performed. The clinician’s diagnosis was used as a main reference for determining the DSM criteria’s diagnostic performance. Secondary criteria (depression and anxiety) were defined as indicators for the construct validity. Results: The overall diagnostic accuracy ranged between 76.6% for deceiving and 92% for loss of control and craving. Considerable differences occurred in the degree of sensitivity and specificity between the single criteria. No particular differences were found for the applicability of the criteria to other forms of IRDs. Discussion and conclusions: Our results confirm the validity of the DSM criteria. However, the diagnostic utility of the criterion escaping aversive moods is critically discussed. Considering craving as an additional diagnostic indicator might be recommendable. (PsycInfo Database Record (c) 2020 APA, all rights reserved)</t>
  </si>
  <si>
    <t>A cohort study of patients seeking Internet gaming disorder treatment.</t>
  </si>
  <si>
    <t>Han, Doug Hyun; Yoo, Minkyoung; Renshaw, Perry F.; Petry, Nancy M.</t>
  </si>
  <si>
    <t>10.1556/2006.7.2018.102</t>
  </si>
  <si>
    <t>Background and aims: Although Internet gaming disorder (IGD) is included as a condition in the fifth edition of Diagnostic and Statistical Manual of Mental Disorders, little is known about its nature or treatment response. This study is a follow-up of 755 patients who received professional treatment for IGD over a 5-year period. Methods: The initial recommended treatment course lasted for 8 weeks, with additional care provided as needed. Treatment completion rates in the complete sample, as well as baseline predictors of treatment completion and long-term recovery among the 367 patients who completed the follow-up, are reported. Results: Nearly two thirds of patients who initiated treatment for IGD completed the 8-week psychotherapy. Of these, about two thirds who had not recovered completely by the end were offered additional care. Independent predictors of extended treatment were higher baseline scores on the Young Internet Addiction Scale, Beck Depression Inventory (BDI), and Korean- Attention Deficit Hyperactivity Disorder-Rating Scale (K-ADHD-RS). Between 1 and 5 years later, 33.5% of the complete sample was considered as recovered from IGD. Significant predictors of recovery from IGD were older age, earlier admission to the clinic, lower baseline scores on the BDI and K-ADHD-RS, and no offer of extended treatment. Discussion and conclusions: The majority of the patients seeking treatment for IGD continued experiencing difficulties and randomized controlled trials of interventions, which are needed to be conducted to improve outcomes. Age, family, social factors, and psychological symptoms should be considered, while designing and evaluating interventions, because they impact initial and sustained response to treatment for IGD. (PsycINFO Database Record (c) 2019 APA, all rights reserved)</t>
  </si>
  <si>
    <t>A comparative study of psychosocial interventions for internet gaming disorder among adolescents aged 13–17 years.</t>
  </si>
  <si>
    <t>Pornnoppadol, Chanvit; Ratta-apha, Woraphat; Chanpen, Sirinda; Wattananond, Supattra; Dumrongrungruang, Nootchanet; Thongchoi, Kanthip; Panchasilawut, Suphaphorn; Wongyuen, Benyapa; Chotivichit, Apakorn; Laothavorn, Juntira; Vasupanrajit, Asara</t>
  </si>
  <si>
    <t>10.1007/s11469-018-9995-4</t>
  </si>
  <si>
    <t>The present study is a quasi-experimental, prospective study of interventions for internet gaming disorder (IGD). One hundred four parents and their adolescent children were enrolled and allocated to one of the four treatment groups; 7-day Siriraj Therapeutic Residential Camp (S-TRC) alone, 8-week Parent Management Training for Game Addiction (PMT-G) alone, combined S-TRC and PMT-G, and basic psychoeducation (control). The severity of IGD was measured by the Game Addiction Screening Test (GAST). The mean difference among groups in GAST scores was statistically significant, with P values of &lt; 0.001, 0.002, and 0.005 at 1, 3, and 6 months post-intervention, respectively. All groups showed improvement over the control group. The percentage of adolescents who remained in the addicted or probably addicted groups was less than 50% in the S-TRC, PMT-G, and combined groups. In conclusion, both S-TRC and PMT-G were effective psychosocial interventions for IGD and were superior to basic psychoeducation alone. (PsycINFO Database Record (c) 2018 APA, all rights reserved)</t>
  </si>
  <si>
    <t>A critical account of DSM-5 criteria for Internet gaming disorder.</t>
  </si>
  <si>
    <t>Kardefelt-Winther, Daniel</t>
  </si>
  <si>
    <t>Addiction Research &amp; Theory</t>
  </si>
  <si>
    <t>10.3109/16066359.2014.935350</t>
  </si>
  <si>
    <t>The inclusion of assessment criteria for internet gaming disorder in the DSM-5 appendix means that research in this area is likely to increase. However, a standardized assessment instrument is contingent on identifying criteria that adequately captures the phenomenon. I argue in this article that issues with the proposed criteria are consistently overlooked. First, there has been a tendency to adhere to DSM-4 criteria for substance use disorders or pathological gambling when defining the assessment criteria, rather than aiming to capture the unique determinants of internet gaming disorder. Furthermore, a diagnostic instrument for gaming in particular needs to account for cultural and social divides that are a non-issue when assessing substance use. Finally, some of the proposed criteria make little sense within the context of gaming and seem to be included as residuals from existing disorders. In this article, I discuss critically each proposed criterion. I conclude that deception is socially or culturally subjective and depends on people close to the player, rather than the player himself. Symptoms like preoccupation, withdrawal, tolerance and a loss of interest in other activities may all be preceded by legitimate explanations for excessive use following widespread popularity of online gaming, which makes them unreliable in an assessment instrument. Finally, I argue that tolerance does not make sense within a gaming context and is a residual criterion from substance use disorders. A reappraisal of these criteria would benefit the development of a standardized assessment instrument for internet gaming disorder. (PsycINFO Database Record (c) 2019 APA, all rights reserved)</t>
  </si>
  <si>
    <t>A descriptive analysis of demographic and behavioral data from Internet gamblers and those who self-exclude from online gambling platforms.</t>
  </si>
  <si>
    <t>Dragicevic, Simo; Percy, Christian; Kudic, Aleksandar; Parke, Jonathan</t>
  </si>
  <si>
    <t>10.1007/s10899-013-9418-1</t>
  </si>
  <si>
    <t>As the popularity of internet gambling increases, the increased opportunities to participate serve to heighten concerns about the potential for gambling related harm. This paper focuses on self-exclusion as one of the main responsible gaming interventions, and is split into three sections. Firstly, we set out a three-tier model for assessing at-risk gambling behaviors which examines player exhibited, declared and inferred behavior. Secondly, we present a literature review relating to who self-excludes and whether self-exclusion is effective. Finally, we report the results of an analysis of the exhibited behavior of internet self-excluders as sampled from a research cohort of over 240,000 internet gaming accounts. Our analysis of self-excluders (N = 347) versus a control group (N = 871) of gamblers indicates self-excluders are younger than the control group, more likely to suffer losses and more likely to adopt riskier gambling positions. Unlike some previous studies, there was little difference in terms of mean gambling hours per month or minutes per session. Some self-excluders (N = 306) can be tracked from the date their account was created through their self-exclusion history, indicating a large number of very quick self-exclusions (e.g., 25 % within a day) and a small set of serial self-excluders. Younger and older males are likely to self-exclude faster than middle-aged males (N = 242), but there is no such age pattern across female self-excluders (N = 63). (PsycINFO Database Record (c) 2019 APA, all rights reserved)</t>
  </si>
  <si>
    <t>A focus group study of predictors of relapse in electronic gaming machine problem gambling, part 1: Factors that ‘push’ towards relapse.</t>
  </si>
  <si>
    <t>Oakes, J.; Pols, R.; Battersby, M.; Lawn, S.; Pulvirenti, M.; Smith, D.</t>
  </si>
  <si>
    <t>10.1007/s10899-011-9264-y</t>
  </si>
  <si>
    <t>This study aimed to develop an empirically based description of relapse in Electronic Gaming Machine problem gambling. In this paper the authors describe part one of a two part, linked relapse process: the ‘push’ towards relapse. In this two-part process, factors interact sequentially and simultaneously within the problem gambler to produce a series of mental and behavioural events that ends with relapse when the ‘push’ overcomes ‘pull’ (part one); or as described in part two, continued abstinence when ‘pull’ overcomes ‘push’. In the second paper, the authors describe how interacting factors ‘pull’ the problem gambler away from relapse. This study used four focus groups comprising thirty participants who were gamblers, gamblers’ significant others, therapists and counsellors. The groups were recorded, recordings were then transcribed and analysed using thematic, textual analysis. With the large number of variables considered to be related to relapse in problem gamblers, five key factors emerged that ‘push’ the gambler towards relapse. These were urge, erroneous cognitions about the outcomes of gambling, negative affect, dysfunctional relationships and environmental gambling triggers. Two theories emerged: (1) each relapse episode comprised a sequence of mental and behavioural events, which evolves over time and was modified by factors that ‘push’ this sequence towards relapse and (2) a number of gamblers develop an altered state of consciousness during relapse described as the ‘zone’ which prolongs the relapse. (PsycINFO Database Record (c) 2019 APA, all rights reserved)</t>
  </si>
  <si>
    <t>A focus group study of predictors of relapse in electronic gaming machine problem gambling, part 2: Factors that ‘pull’ the gambler away from relapse.</t>
  </si>
  <si>
    <t>10.1007/s10899-011-9267-8</t>
  </si>
  <si>
    <t>This study aimed to develop an empirically based description of relapse in Electronic Gaming Machine (EGM) problem gambling (PG) by describing the processes and factors that ‘pull’ the problem gambler away from relapse contrasted with the ‘push’ towards relapse. These conceptualisations describe two opposing, interacting emotional processes occurring within the problem gambler during any relapse episode. Each relapse episode comprises a complex set of psychological and social behaviours where many factors interact sequentially and simultaneously within the problem gambler to produce a series of mental and behaviour events that end (1) with relapse where ‘push’ overcomes ‘pull’ or (2) continued abstinence where ‘pull’ overcomes ‘push’. Four focus groups comprising thirty participants who were EGM problem gamblers, gamblers’ significant others, therapists and counsellors described their experiences and understanding of relapse. The groups were recorded, recordings were then transcribed and analysed using thematic textual analysis. It was established that vigilance, motivation to commit to change, positive social support, cognitive strategies such as remembering past gambling harms or distraction techniques to avoid thinking about gambling to enable gamblers to manage the urge to gamble and urge extinction were key factors that protected against relapse. Three complementary theories emerged from the analysis. Firstly, a process of reappraisal of personal gambling behaviour pulls the gambler away from relapse. This results in a commitment to change that develops over time and affects but is independent of each episode of relapse. Secondly, relapse may be halted by interacting factors that ‘pull’ the problem gambler away from the sequence of mental and behavioural events, which follow the triggering of the urge and cognitions to gamble. Thirdly, urge extinction and apparent ‘cure’ is possible for EGM gambling. This study provides a qualitative, empirical model for understanding protective factors against gambling relapse. (PsycINFO Database Record (c) 2019 APA, all rights reserved)</t>
  </si>
  <si>
    <t>A gamblers clustering based on their favorite gambling activity.</t>
  </si>
  <si>
    <t>Challet-Bouju, Gaëlle; Hardouin, Jean-Benoit; Renard, Noëlle; Legauffre, Cindy; Valleur, Marc; Magalon, David; Fatséas, Mélina; Chéreau-Boudet, Isabelle; Gorsane, Mohamed-Ali; Vénisse, Jean-Luc; Grall-Bronnec, Marie</t>
  </si>
  <si>
    <t>10.1007/s10899-014-9496-8</t>
  </si>
  <si>
    <t>The objective of this study was to identify profiles of gamblers to explain the choice of preferred gambling activity among both problem and non-problem gamblers. 628 non-problem and problem gamblers were assessed with a structured interview including 'healthy' (sociodemographic characteristics, gambling habits and personality profile assessed with the Temperament and Character Inventory-125) and 'pathological' [diagnosis of pathological gambling, gambling-related cognitions (GRCs) and psychiatric comorbidity] variables. We performed a two-step cluster analysis based solely on 'healthy' variables to identify gamblers’ profiles which typically reflect the choice of preferred gambling activity. The obtained classes were then described using both 'healthy' and 'pathological' variables, by comparing each class to the rest of the sample. Clusters were generated. Class 1 (Electronic Gaming Machines gamblers) showed high cooperativeness, a lower level of GRC about strategy and more depressive disorders. Class 2 (games with deferred results gamblers) were high novelty seekers and showed a higher level of GRC about strategy and more addictive disorders. Class 3 (roulette gamblers) were more often high rollers and showed a higher level of GRC about strategy and more manic or hypomanic episodes and more obsessive–compulsive disorders. Class 4 (instant lottery gamblers) showed a lower tendency to suicide attempts. Class 5 (scratch cards gamblers) were high harm avoiders and showed a lower overall level of GRC and more panic attacks and eating disorders. The preference for one particular gambling activity may concern different profiles of gamblers. This study highlights the importance of considering the pair gambler-game rather than one or the other separately, and may provide support for future research on gambling and preventive actions directed toward a particular game. (PsycINFO Database Record (c) 2016 APA, all rights reserved)</t>
  </si>
  <si>
    <t>A pilot study of the REThink online video game applied for coaching emotional understanding in children and adolescents in the therapeutic video game environment: The feeling better resources game.</t>
  </si>
  <si>
    <t>David, Oana Alexandra; Predatu, Răzvan Marius; Cardoș, Roxana Andreea-Ioana</t>
  </si>
  <si>
    <t>Journal of Evidence-Based Psychotherapies</t>
  </si>
  <si>
    <t>10.24193/jebp.2018.1.5</t>
  </si>
  <si>
    <t>Introduction: Children and adolescents’ ability to effectively identify and understand emotions is an important aspect of development that has been linked to a variety of beneficial outcomes (e.g., better mental health, social skills and academic performance; Sprung, Münch, Harris, Ebesutani, &amp; Hofmann, 2015). According to the binary model of distress (David, Montgomery, Macavei, &amp; Bovbjerg, 2005), stemming from the Rational-Emotive Behavior Therapy/Coaching (REBT/ REBC; Ellis, 1962) theory, there are functional and dysfunctional emotions, the latter ones being maladaptive. The REThink platform aims at using online gaming for coaching emotion regulation in children and adolescents based on these principles. Objective: We conducted a pilot study to investigate if the Feeling Better mini video game, part of the REThink therapeutic online platform as a resource activity, can be a useful tool in coaching the distinction between functional and dysfunctional emotions in children and adolescents in the therapeutic video game environment. Method: The online game was delivered to a sample of 22 children and adolescents, aged between 10 to16 years. Emotion understanding was indexed by the amount of acquired points for correctly collecting functional emotions. Results: The Feeling Better game was found to be a useful tool in improving in-game emotional understanding, children and adolescents indicating a significant increase in their ability to correctly identify and collect functional emotions after three trials of playing. Conclusions: Using therapeutic video games may be a useful tool for coaching emotion regulation skills in children and adolescents. Finally, satisfaction with and advantages for the use of online video games in coaching emotional skills are discussed. (PsycInfo Database Record (c) 2020 APA, all rights reserved)</t>
  </si>
  <si>
    <t>A psychometric approach to assessments of problematic use of online pornography and social networking sites based on the conceptualizations of internet gaming disorder.</t>
  </si>
  <si>
    <t>Mennig, Manuel; Tennie, Sophia; Barke, Antonia</t>
  </si>
  <si>
    <t>BMC Psychiatry</t>
  </si>
  <si>
    <t>Background: The problematic use of online gaming, social networking sites (SNS) and online pornography (OP) is an evolving problem. Contrary to the problematic use of SNS and OP, Internet gaming disorder (IGD) was included in the new edition of the Diagnostic and statistical manual of mental disorders (DSM-5) as a condition for further study. The present study adapted the criteria for IGD to the problematic use of SNS and OP by modifying a validated questionnaire for IGD (Internet Gaming Disorder Questionnaire: IGDQ) and investigating the psychometric properties of the modified versions, SNSDQ and OPDQ. Methods: Two online samples (SNS: n = 700, 25.6 ± 8.4 years, 76.4% female; OP: n = 700, 32.9 ± 12.6 years, 76.7% male) completed the SNSDQ/OPDQ, the Brief Symptom Inventory (BSI) and the short Internet Addiction Test (sIAT) and provided information on their SNS/OP use. Standard item and reliability analyses, exploratory and confirmatory factor analyses and correlations with the sIAT were calculated. Problematic and non-problematic users were compared. Results: The internal consistencies were ωordinal = 0.89 (SNS) and ωordinal = 0.88 (OP). The exploratory factor analyses extracted one factor for both questionnaires. Confirmatory factor analyses confirmed the results. The SNSDQ/OPDQ scores correlated highly with the sIAT scores and moderately with SNS/OP usage time. Of the users, 3.4% (SNS) and 7.1% (OP) lay above the cutoff for problematic use. Problematic users had higher sIAT scores, used the applications for longer and experienced more psychological distress. Conclusion: Overall, the results of the study indicate that the adaption of the IGD criteria is a promising approach for measuring problematic SNS/OP use. (PsycInfo Database Record (c) 2020 APA, all rights reserved)</t>
  </si>
  <si>
    <t>Beranuy, Marta; Carbonell, Xavier; Griffiths, Mark D.</t>
  </si>
  <si>
    <t>Online gaming addiction is a relatively under-researched area and there have been few studies examining online gamers in treatment. This paper reports the findings from a qualitative interview study of nine players undergoing treatment for their addictive playing of Massively Multiplayer Online Role Playing Games (MMORPGs). A face-to-face interview study with nine online gaming addicts was carried out using Grounded Theory. The six most reported phenomena by the participants were: (i) entertainment search, (ii) virtual friendship, (iii) escapism and/or dissociation, (iv) game context, (v) control versus no control, and (vi) conflict. The findings suggest that players’ initial gaming motivation is because of three factors: (i) entertainment, (ii) escapism, and/or (iii) virtual friendship. MMORPG addiction appears once the playing time significantly increases, coupled with a loss of control and a narrow behavior focus. These factors lead to problems and result in psychological dependence and serious life conflicts. The consequences of MMORPG addiction are similar to the consequences of more established substance addictions including salience, mood modification, loss of control, craving, and serious adverse effects. Additionally, in some cases, tolerance and relapse may also be present. (PsycINFO Database Record (c) 2019 APA, all rights reserved)</t>
  </si>
  <si>
    <t>Hussain, Zaheer; Griffiths, Mark D.</t>
  </si>
  <si>
    <t>International Journal of Cyber Behavior, Psychology and Learning</t>
  </si>
  <si>
    <t>The popularity of Massively Multi-Player Online Role-Playing Games (MMORPGs) has risen dramatically over the last decade. Some gamers spend many hours a day in these virtual environments interacting with other gamers, completing quests, and forming social groups. The present study set out to explore the experiences and feelings of online gamers. The study comprised 71 interviews with online gamers (52 males and 19 females) from 11 different countries. Many themes emerged from the analyses of the interview transcripts including (i) engaging in social interaction, (ii) being part of a community, (iii) learning real-life skills, (iv) gaining in-game rewards, (v) playing never-ending games (vi) escaping from real life, (vii) playing longer than intended, and (viii) being obligated towards other gamers in-game. These findings specifically showed the many positives of online gaming (including the social interaction and the community aspects of belonging) as well as the in-game features within MMORPGs that in some cases can lead to excessive online gaming. The implications of these findings are discussed in relation to previous qualitative and quantitative research in the area. (PsycInfo Database Record (c) 2020 APA, all rights reserved)</t>
  </si>
  <si>
    <t>A research paper on digital marketing communication and consumer buying decision process: An empirical study in the indian passenger car market.</t>
  </si>
  <si>
    <t>Dahiya, Rekha; Gayatri</t>
  </si>
  <si>
    <t>Journal of Global Marketing</t>
  </si>
  <si>
    <t>10.1080/08911762.2017.1365991</t>
  </si>
  <si>
    <t>The effect of digital marketing communication on product categories like books, music, fashion accessories, clothing, banking and online gaming etc. has been well researched by the researchers; but automobile industry despite being one of the largest digital spenders has faced dearth of academic studies especially in India. The present study aims to understand the effect of digital marketing communication on consumer buying decision process in Indian passenger car market. Mixed methodology was adopted for the study. Primary data was collected from 784 respondents from ‘Delhi’ using area wise proportionate sampling. One sample Wilocoxon Signed Rank, one sample binomial test and chi-sqaure tests were applied as tests of significance. The study concluded that 75% of the respondents used at least one digital channel of communication while buying a car. ‘Website’ was the most used digital channel of communication while buying a car followed by ‘social networking sites’ and ‘smartphones’. Each and every stage of car buying decision making process right from ‘need recognition’ to ‘post purchase’ was ‘significantly’ affected from digital marketing communication with ‘evaluation’ being the most affected stage. The results of the study confirmed that digital marketing communication is capable of even triggering need recognition in high involvement product category like car. The results also established that consumers feel positive towards digital communication, get affected from other customers' reviews and express their post-purchase feeling feelings over digital platforms. However, the study also confirmed that although customers appreciate the usage of digital channels throughout the decision making journey, still they don't book a car online. (PsycINFO Database Record (c) 2019 APA, all rights reserved)</t>
  </si>
  <si>
    <t>A theoretical model of EGM problem gambling: More than a cognitive escape.</t>
  </si>
  <si>
    <t>Thomas, Anna Christina; Sullivan, Gavin Brent; Allen, Felicity Catherine Louise</t>
  </si>
  <si>
    <t>10.1007/s11469-008-9152-6</t>
  </si>
  <si>
    <t>Although electronic gaming machine (EGM) gambling is established as a particularly risky form of gambling (Dowling, Smith and Thomas, Addiction 100:33–45, 2005), models of problem gambling continue to be generalist so factors and processes specific to EGM gambling can be overlooked. This study conducted semi-structured interviews with 13 EGM problem gamblers and six gambling counselors and used grounded theory methods to develop a theoretical model of EGM problem gambling. The final model demonstrates the importance of both situational and structural characteristics in maintaining excessive EGM gambling. Originally a harmless pastime, EGM gambling became a means by which gamblers cognitively and physically avoided problems. EGM venues were highly accessible, had an inviting atmosphere, and were private yet companionable. Games were entertaining and distracting. Maladaptive coping habits, low social support and few alternative social spaces contributed to the reliance on gambling. (PsycINFO Database Record (c) 2019 APA, all rights reserved)</t>
  </si>
  <si>
    <t>Abnormal gray matter volume and impulsivity in young adults with Internet gaming disorder.</t>
  </si>
  <si>
    <t>Lee, Deokjong; Namkoong, Kee; Lee, Junghan; Jung, Young‐Chul</t>
  </si>
  <si>
    <t>10.1111/adb.12552</t>
  </si>
  <si>
    <t>Reduced executive control is one of the central components of model on the development and maintenance of Internet gaming disorder (IGD). Among the various executive control problems, high impulsivity has consistently been associated with IGD. We performed voxel‐based morphometric analysis with diffeomorphic anatomical registration by using an exponentiated Lie algebra algorithm (DARTEL) to investigate the relationship of gray matter abnormalities to impulsivity in IGD. Thirty‐one young male adults whose excessive Internet gaming began in early adolescence, and 30 age‐matched male healthy controls were examined. IGD subjects showed smaller gray matter volume (GMV) in brain regions implicated in executive control, such as the anterior cingulate cortex and the supplementary motor area. The GMVs in the anterior cingulate cortex and the supplementary motor area were negatively correlated with self‐reporting scales of impulsiveness. IGD subjects also exhibited smaller GMV in lateral prefrontal and parietal cortices comprising the left ventrolateral prefrontal cortex and the left inferior parietal lobule when compared with healthy controls. The GMVs in the left ventrolateral prefrontal cortex were negatively correlated with lifetime usage of Internet gaming. These findings suggest that gray matter abnormalities in areas related to executive control may contribute to high impulsivity of young adults with IGD. Furthermore, alterations in the prefrontal cortex were related with long‐term excessive Internet gaming during adolescence. (PsycINFO Database Record (c) 2019 APA, all rights reserved)</t>
  </si>
  <si>
    <t>Activation of the ventral and dorsal striatum during cue reactivity in internet gaming disorder.</t>
  </si>
  <si>
    <t>Liu, Lu; Yip, Sarah W.; Zhang, Jin‐Tao; Wang, Ling‐Jiao; Shen, Zi‐Jiao; Liu, Ben; Ma, Shan‐Shan; Yao, Yuan‐Wei; Fang, Xiao‐Yi</t>
  </si>
  <si>
    <t>10.1111/adb.12338</t>
  </si>
  <si>
    <t>Studies conducted in drug addiction suggest a transition in processing of drug‐related cues from the ventral to the dorsal component of the striatum. However, this process has not been studied in a behavioral addiction. Assessment of this process in a non‐drug addiction can provide insight into the pathophysiology of both substance and behavioral addictions. Thirty‐nine male Internet gaming disorder (IGD) subjects and 23 male matched healthy controls (HCs) participated in functional magnetic resonance imaging during performance of a cue‐reactivity task involving alternating presentation of Internet gaming‐related stimuli (game cues) and general Internet surfing‐related stimuli (control cues). Cue‐induced neural activations in the ventral and dorsal striatum (DS) were compared between IGD and HC participants. Associations between cue‐reactivity within these regions and cue‐induced craving and severity and duration of IGD were also explored. IGD participants exhibited higher cue‐induced activations within both the ventral and DS when compared with HCs. Within the IGD group, activity within the left ventral striatum (VS) was correlated negatively with cue‐induced craving; positive associations were found between activations within the DS (right putamen, pallidum and left caudate) and duration of IGD. Cue‐induced activity within the left putamen was negatively associated with right VS volumes among IGD participants. Consistent with studies in substance addictions, our results suggest that a transition from ventral to dorsal striatal processing may occur among individuals with IGD, a condition without the impact of substance intake. (PsycINFO Database Record (c) 2019 APA, all rights reserved)</t>
  </si>
  <si>
    <t>Adaptation and psychometric evaluation of the Young Diagnostic Questionnaire (YDQ) for parental assessment of adolescent problematic Internet use.</t>
  </si>
  <si>
    <t>Wartberg, Lutz; Kriston, Levente; Kegel, Katharina; Thomasius, Rainer</t>
  </si>
  <si>
    <t>10.1556/2006.5.2016.049</t>
  </si>
  <si>
    <t>Background and aims: The surge of problematic Internet use in adolescents is a continuously growing problem across the globe. To our knowledge, to date valid questionnaire-based measurement of problematic Internet use is possible only by self-assessment. The objective for the present study was to adapt an established instrument for a parental assessment of adolescent problematic Internet use and to evaluate the psychometric properties of this questionnaire. Methods: Data were collected from a representative German sample of 1,000 parents of adolescents aged between 12 and 17 years using a standardized questionnaire. To assess problematic Internet use, we adapted the established Young Diagnostic Questionnaire by rewording the items to survey a parental rating instead of a self-report ('Parental version of the Young Diagnostic Questionnaire,' PYDQ). Additionally, we assessed the Internet usage time, parental monitoring, family functioning, school performance of the adolescent, and parent–adolescent conflicts. We conducted a confirmatory factor analysis based on the 8 items of the PYDQ modeled as categorical indicators and one latent factor using a robust weighted least squares estimator. We also calculated a reliability coefficient, the acceptance of the instrument, and performed correlation analyses. Results: The unidimensional model showed excellent global goodness-of-fit (χ²/df = 1.65, RMSEA = 0.03, CFI = 0.99, TLI = 0.99) and satisfactory factor loadings (standardized values ranged from 0.60 to 0.77). We observed a reliability coefficient of 0.70, a good acceptance of the instrument, and the correlation analyses indicated the construct validity of the PYDQ. Discussion and conclusion: The proposed PYDQ is a suitable instrument for parental assessment of adolescent problematic Internet use. (PsycINFO Database Record (c) 2019 APA, all rights reserved)</t>
  </si>
  <si>
    <t>Addiction beyond substances—What's up with the DSM?</t>
  </si>
  <si>
    <t>Hajela, Raju; Love, Todd</t>
  </si>
  <si>
    <t>Sexual Addiction &amp; Compulsivity</t>
  </si>
  <si>
    <t>10.1080/10720162.2017.1306468</t>
  </si>
  <si>
    <t>This commentary addresses major issues around the diagnosis of addiction with its myriad manifestations, with particular attention to addiction involving Internet use or Internet Addiction (IA). It highlights the inconsistencies and misguided logic used by the American Psychiatric Association (APA) in the DSM-5, particularly in regards to their handling of the phenomenon of addictive behaviors related to Internet use. The APA decision to discard the problem of IA in favor of a fabricated diagnosis based on one of its subtypes, Internet Gaming Disorder (IGD), is adding to the confusion rather than guiding proper assessment and treatment. It is essential that health care providers be more attentive to the needs of patients/clients who have addiction that may involve substances and/or other pathological behaviors, especially related to Internet use. (PsycInfo Database Record (c) 2021 APA, all rights reserved)</t>
  </si>
  <si>
    <t>Adolescent problem video gaming in urban and non-urban regions.</t>
  </si>
  <si>
    <t>Shi, Jing; Boak, Angela; Mann, Robert; Turner, Nigel E.</t>
  </si>
  <si>
    <t>10.1007/s11469-018-9872-1</t>
  </si>
  <si>
    <t>The purpose of this paper is to explore the differences in adolescent problem video gaming in a large urban area (Toronto) compared to a non-urban region of Ontario (Northern Ontario). The results of this study showed that 76.6% of adolescents in the urban region and 80.3% of adolescents in the non-urban region played video games in the past year (n = 2175). Adolescents in the urban region were significantly more likely than adolescents in the non-urban region to experience problem video gaming (16.7 and 8.8%, respectively). Males and those reporting poorer mental health were more likely to experience problem video gaming. Those who engaged in delinquent behaviors were more likely to experience problem video gaming in both regions, while problem gamblers were more likely to experience problem gaming in urban regions. Lower scholastic achievement was correlated with problem video gaming in the non-urban region. (PsycINFO Database Record (c) 2019 APA, all rights reserved)</t>
  </si>
  <si>
    <t>Adolescents online: The importance of Internet activity choices to salient relationships.</t>
  </si>
  <si>
    <t>Blais, Julie J.; Craig, Wendy M.; Pepler, Debra; Connolly, Jennifer</t>
  </si>
  <si>
    <t>Journal of Youth and Adolescence</t>
  </si>
  <si>
    <t>10.1007/s10964-007-9262-7</t>
  </si>
  <si>
    <t>The purpose of this study was to determine whether using the Internet for different activities affects the quality of close adolescent relationships (i.e., best friendships and romantic relationships). In a one-year longitudinal study of 884 adolescents (Mean age = 15, 46% male), we examined whether visiting chat rooms, using ICQ, using the Internet for general entertainment, or participating in online gaming predicted changes in the quality of best friendships and romantic relationships. Multiple regression analyses indicated that Internet activity choice influenced later relationship quality in both best friendships and romantic relationships. Using instant messaging (ICQ) was positively associated with most aspects of romantic relationship and best friendship quality. In contrast, visiting chat rooms was negatively related to best friendship quality. Using the Internet to play games and for general entertainment predicted decreases in relationship quality with best friends and with romantic partners. These findings reflect the important and complex functions of online socialization for the development and maintenance of relationships in adolescence. (PsycINFO Database Record (c) 2016 APA, all rights reserved)</t>
  </si>
  <si>
    <t>Advertising or games? Advergames on the internet gaming sites targeting children.</t>
  </si>
  <si>
    <t>An, Soontae; Kang, Hannah</t>
  </si>
  <si>
    <t>International Journal of Advertising: The Quarterly Review of Marketing Communications</t>
  </si>
  <si>
    <t>10.2501/IJA-33-3-509-532</t>
  </si>
  <si>
    <t>This study analysed advergames on top online gaming websites for children. The content of 131 websites was analysed to see whether each site contained advergames, particularly advergames for food products, and the way die advergames were presented to children. Results showed that very few websites made a distinction between advergames and general games. Only about 10% of the advergames notified users of their commercial nature via ad breaks during the game, and those breaks demonstrated potential problems in terms of visibility, content and readability. Furthermore, advergames featuring food products in the games tend to show foods high in calories and with low nutritional value. (PsycINFO Database Record (c) 2019 APA, all rights reserved)</t>
  </si>
  <si>
    <t>Aggression, social environment, and Internet gaming addiction among Korean adolescents.</t>
  </si>
  <si>
    <t>Yuh, Jongil</t>
  </si>
  <si>
    <t>Social Behavior and Personality: An International Journal</t>
  </si>
  <si>
    <t>10.2224/sbp.6664</t>
  </si>
  <si>
    <t>I investigated whether or not aggression and social factors (i.e., family relationships and commitment to school) predict Internet gaming addiction in Korean adolescents, and I examined the mediating role of aggression in the relationship between these variables. Participants comprised 263 Korean male high school students, who completed surveys that measured aggression, family relationships, commitment to school, and Internet gaming addiction. The results showed that aggression, family conflict, and a lower commitment to school significantly predicted Internet gaming addiction. Aggression partially mediated the relationship between family conflict and Internet gaming addiction. Thus, when adolescents are receiving help for an Internet gaming addiction it is advisable to pay close attention to their aggression and social relationships. Theoretical and practical implications are discussed. (PsycINFO Database Record (c) 2019 APA, all rights reserved)</t>
  </si>
  <si>
    <t>All mixed up together: Women’s experiences of problem gambling, comorbidity and co-occurring complex needs.</t>
  </si>
  <si>
    <t>Holdsworth, Louise; Nuske, Elaine; Breen, Helen</t>
  </si>
  <si>
    <t>10.1007/s11469-012-9415-0</t>
  </si>
  <si>
    <t>While there has been minimal recent gendered gambling research conducted in Australia and elsewhere, there is some evidence to suggest that gender differences do exist in various ways including gambling motivations such as gambling used as a coping strategy to alleviate or ‘escape’ from stress and anxiety, help-seeking and prevalence of comorbidity. In this Australian qualitative study we explored the experiences and concerns of 20 women electronic gaming machine players through in-depth interviews. Ten women self-identified as recreational gamblers and 10 had received help for their gambling. We present findings as they relate to specific issues of comorbidity and complex needs. For the 10 women who had received gambling help the range of comorbid issues was extensive. Greater understandings of the range of complex issues often involved for women who gamble problematically will assist in the identification of moving from recreational to problem gambling and in the implementation of effective treatment strategies. (PsycINFO Database Record (c) 2019 APA, all rights reserved)</t>
  </si>
  <si>
    <t>Alterations in functional networks during cue-reactivity in Internet gaming disorder.</t>
  </si>
  <si>
    <t>Ma, Shan-Shan; Worhunsky, Patrick D.; Xu, Jian-song; Yip, Sarah W.; Zhou, Nan; Zhang, Jin-Tao; Liu, Lu; Wang, Ling-Jiao; Liu, Ben; Yao, Yuan-Wei; Zhang, Sheng; Fang, Xiao-Yi</t>
  </si>
  <si>
    <t>10.1556/2006.8.2019.25</t>
  </si>
  <si>
    <t>Background: Cue-induced brain reactivity has been suggested to be a fundamental and important mechanism explaining the development, maintenance, and relapse of addiction, including Internet gaming disorder (IGD). Altered activity in addiction-related brain regions has been found during cue-reactivity in IGD using functional magnetic resonance imaging (fMRI), but less is known regarding the alterations of coordinated whole brain activity patterns in IGD. Methods: To investigate the activity of temporally coherent, large-scale functional brain networks (FNs) during cue-reactivity in IGD, independent component analysis was applied to fMRI data from 29 male subjects with IGD and 23 matched healthy controls (HC) performing a cue-reactivity task involving Internet gaming stimuli (i.e., game cues) and general Internet surfing-related stimuli (i.e., control cues). Results: Four FNs were identified that were related to the response to game cues relative to control cues and that showed altered engagement/disengagement in IGD compared with HC. These FNs included temporo-occipital and temporo-insula networks associated with sensory processing, a frontoparietal network involved in memory and executive functioning, and a dorsal-limbic network implicated in reward and motivation processing. Within IGD, game versus control engagement of the temporo-occipital and frontoparietal networks were positively correlated with IGD severity. Similarly, disengagement of temporo-insula network was negatively correlated with higher game-craving. Discussion: These findings are consistent with altered cue-reactivity brain regions reported in substance-related addictions, providing evidence that IGD may represent a type of addiction. The identification of the networks might shed light on the mechanisms of the cue-induced craving and addictive Internet gaming behaviors. (PsycInfo Database Record (c) 2021 APA, all rights reserved)</t>
  </si>
  <si>
    <t>Alterations in regional homogeneity of resting-state brain activity in internet gaming addicts.</t>
  </si>
  <si>
    <t>Dong, Guangheng; Huang, Jie; Du, Xiaoxia</t>
  </si>
  <si>
    <t>Behavioral and Brain Functions</t>
  </si>
  <si>
    <t>10.1186/1744-9081-8-41</t>
  </si>
  <si>
    <t>Backgrounds: Internet gaming addiction (IGA), as a subtype of internet addiction disorder, is rapidly becoming a prevalent mental health concern around the world. The neurobiological underpinnings of IGA should be studied to unravel the potential heterogeneity of IGA. This study investigated the brain functions in IGA patients with resting-state fMRI. Methods: Fifteen IGA subjects and fourteen healthy controls participated in this study. Regional homogeneity (ReHo) measures were used to detect the abnormal functional integrations. Results: Comparing to the healthy controls, IGA subjects show enhanced ReHo in brainstem, inferior parietal lobule, left posterior cerebellum, and left middle frontal gyrus. All of these regions are thought related with sensory-motor coordination. In addition, IGA subjects show decreased ReHo in temporal, occipital and parietal brain regions. These regions are thought responsible for visual and auditory functions. Conclusions: Our results suggest that long-time online game playing enhanced the brain synchronization in sensory-motor coordination related brain regions and decreased the excitability in visual and auditory related brain regions. (PsycINFO Database Record (c) 2019 APA, all rights reserved)</t>
  </si>
  <si>
    <t>Altered brain activation during response inhibition and error processing in subjects with Internet gaming disorder: A functional magnetic imaging study.</t>
  </si>
  <si>
    <t>Ko, Chih-Hung; Hsieh, Tsyh-Jyi; Chen, Chiao-Yun; Yen, Cheng-Fang; Chen, Cheng-Sheng; Yen, Ju-Yu; Wang, Peng-Wei; Liu, Gin-Chung</t>
  </si>
  <si>
    <t>European Archives of Psychiatry and Clinical Neuroscience</t>
  </si>
  <si>
    <t>10.1007/s00406-013-0483-3</t>
  </si>
  <si>
    <t>The aim of the present study was to evaluate the impulsivity and brain correlates of response inhibition and error processing among subjects with Internet gaming disorder (IGD). We evaluated the response inhibition and error processing by functional magnetic resonance imaging (fMRI) in subjects with IGD and controls. Twenty-six men with IGD for at least 2 years and 23 controls with no history of IGD were recruited as the IGD and control groups, respectively. All subjects performed the event-related designed Go/No-go task under fMRI and completed questionnaires related to Internet addiction and impulsivity. The IGD group exhibited a higher score for impulsivity than the control group. The IGD group also exhibited higher brain activation when processing response inhibition over the left orbital frontal lobe and bilateral caudate nucleus than controls. Both the IGD and control groups exhibited activation of the insula and anterior cingulate cortex during error processing. The activation over the right insula was lower in the subjects with IGD than the control group. Our results support the fact that the fronto-striatal network involved in response inhibition, and the salience network, anchored by the anterior cingulate and insula, contributes to error processing. Further, adults with IGD have impaired insular function in error processing and greater activation of the fronto-striatal network in order to maintain their response inhibition performance. (PsycINFO Database Record (c) 2019 APA, all rights reserved)</t>
  </si>
  <si>
    <t>Altered resting‐state functional connectivity of the insula in young adults with internet gaming disorder.</t>
  </si>
  <si>
    <t>Zhang, Jin‐Tao; Yao, Yuan‐Wei; Li, Chiang‐Shan R.; Zang, Yu‐Feng; Shen, Zi‐Jiao; Liu, Lu; Wang, Ling‐Jiao; Liu, Ben; Fang, Xiao‐Yi</t>
  </si>
  <si>
    <t>10.1111/adb.12247</t>
  </si>
  <si>
    <t>The insula has been implicated in salience processing, craving, and interoception, all of which are critical to the clinical manifestations of drug and behavioral addiction. In this functional magnetic resonance imaging (fMRI) study, we examined resting‐state functional connectivity (rsFC) of the insula and its association with Internet gaming characteristics in 74 young adults with Internet gaming disorder (IGD) and 41 age‐ and gender‐matched healthy control subjects (HCs). In comparison with HCs, IGD subjects (IGDs) exhibited enhanced rsFC between the anterior insula and a network of regions including anterior cingulate cortex (ACC), putamen, angular gyrus, and precuneous, which are involved in salience, craving, self‐monitoring, and attention. IGDs also demonstrated significantly stronger rsFC between the posterior insula and postcentral gyrus, precentral gyrus, supplemental motor area, and superior temporal gyrus (STG), which are involved in interoception, movement control, and auditory processing. Furthermore, IGD severity was positively associated with connectivity between the anterior insula and angular gyrus, and STG, and with connectivity between the posterior insula and STG. Duration of Internet gaming was positively associated with connectivity between the anterior insula and ACC. These findings highlight a key role of the insula in manifestation of the core symptoms of IGD and the importance to examine functional abnormalities of the anterior and posterior insula separately in IGDs. (PsycINFO Database Record (c) 2019 APA, all rights reserved)</t>
  </si>
  <si>
    <t>Altered visual perception in game transfer phenomena: An empirical self-report study.</t>
  </si>
  <si>
    <t>de Gortari, Angelica B. Ortiz; Griffiths, Mark D.</t>
  </si>
  <si>
    <t>International Journal of Human-Computer Interaction</t>
  </si>
  <si>
    <t>10.1080/10447318.2013.839900</t>
  </si>
  <si>
    <t>The aim of this study was to identify, classify, and explain gamers’ perceptual experiences referred to as Visual Game Transfer Phenomena (VGTP) to contribute to the understanding of the effects of post-video-game playing and encourage healthy and safe gaming. A total of 656 experiences from 483 gamers were collected from 54 online gaming forums. The findings suggest that intensive playing can result in misperceptions and visual distortions of real-life objects and environments, stereotypical visual experiences that arise from mind visualization, and pseudo-hallucinatory experiences with video game content. Gamers’ experiences can be explained by the interplay of physiological, perceptual, and cognitive mechanisms. Observation of video game features suggests that in most cases a relationship between the games’ structural characteristics, gamers’ VGTP experiences, and gamers’ playing habits appeared relevant. VGTP can occur while gaming, immediately after stopping play, or after some delay. Further VGTP characteristics and their psychosocial implications are discussed. (PsycINFO Database Record (c) 2016 APA, all rights reserved)</t>
  </si>
  <si>
    <t>An analysis of integrated health care for Internet Use Disorders in adolescents and adults.</t>
  </si>
  <si>
    <t>Lindenberg, Katajun; Szász-Janocha, Carolin; Schoenmaekers, Sophie; Wehrmann, Ulrich; Vonderlin, Eva</t>
  </si>
  <si>
    <t>10.1556/2006.6.2017.065</t>
  </si>
  <si>
    <t>Background and aims: Although first treatment approaches for Internet Use Disorders (IUDs) have proven to be effective, health care utilization remained low. New service models focus on integrated health care systems, which facilitate access and reduce burdens of health care utilization, and stepped-care interventions, which efficiently provide individualized therapy. Methods: An integrated health care approach for IUD intended to (a) be easily accessible and comprehensive, (b) cover a variety of comorbid syndromes, and (c) take heterogeneous levels of impairment into account was investigated in a one-armed prospective intervention study on n = 81 patients, who were treated from 2012 to 2016. Results: First, patients showed significant improvement in Compulsive Internet Use over time, as measured by hierarchical linear modeling. Effect sizes of outcome change from baseline to 6-month followup ranged from d = 0.48 to d = 1.46. Second, differential effects were found depending on patients’ compliance, demonstrating that high compliance resulted in significantly higher rates of change. Third, patients referred to minimal interventions did not differ significantly in amount of change from patients referred to intensive psychotherapy. Discussion: Tailored interventions result in higher efficiency through optimized resource allocation and equal amounts of symptom change in all treatment conditions. Moreover, comprehensive, low-threshold interventions seem to increase health service utilization. (PsycINFO Database Record (c) 2019 APA, all rights reserved)</t>
  </si>
  <si>
    <t>An analysis of media representation of the Australian electronic gaming machine industry.</t>
  </si>
  <si>
    <t>St Clair Buchanan, June; Jones, Michael L.; Tann, Ken</t>
  </si>
  <si>
    <t>Journal of Gambling Issues</t>
  </si>
  <si>
    <t>Marketers of legal but potentially harmful products face a number of challenges. This paper examines the influence of media on the legitimacy of the electronic gaming machine (EGM) industry, and focuses on the largely negative portrayal of EGMs in Australia. Academic literature on gambling focuses overwhelmingly on problem gambling. EGMs have been accused as being the most addictive type of gambling. However, statistical evidence suggests that most persons who play EGMs do not in fact become addicted to them. The media are generally expected to present both sides of an issue. In reality, however, competing ideologies influence the stance various newspapers take. An initial content analysis of 343 newspaper articles from three major Australian newspapers was undertaken. Further analysis of a ‘‘representative slice’’ of a media article using discourse analysis adds weight to the negative portrayal towards EGMs by the media using ‘‘framing.’’ This lack of balance in the Australian media is at odds with the historical social acceptance of gambling, thereby creating bias and causing somewhat of a conundrum for marketing managers in this industry. Furthermore, all external advertising of EGMs is now banned in Australia, making it extremely difficult for marketing managers to develop effective promotional messages to counter negative media coverage. We recommend that government take a leading role for open and transparent dialogue to make its democratic voice heard. We also argue it could be done through research, independent panels and other suitable means. (PsycINFO Database Record (c) 2019 APA, all rights reserved)</t>
  </si>
  <si>
    <t>An analysis of switching and non-switching slot machine player behaviour.</t>
  </si>
  <si>
    <t>Coates, Ewan; Blaszczynski, Alex</t>
  </si>
  <si>
    <t>10.1007/s10899-012-9329-6</t>
  </si>
  <si>
    <t>Learning theory predicts that, given the repeated choice to bet between two concurrently available slot machines, gamblers will learn to bet more money on the machine with higher expected return (payback percentage) or higher win probability per spin (volatility). The purpose of this study was to investigate whether this occurs when the two machines vary orthogonally on payback percentage and volatility. The sample comprised 52 first year psychology students (mean age = 20.3 years, 20 females, 32 males) who had played a gaming machine at least once in the previous 12 months. Participants were administered a battery of questionnaires designed to assess level of knowledge on the characteristics and operation of poker machines, frequency of poker machine play in the past 12 months, personality traits of impulsivity and capacity for cognitive reflection, and gambling beliefs. For the experimental task, participants were instructed to play on two PC-simulated electronic gaming machines (EGMs or slot machines) that differed on payback percentage and volatility, with the option of freely switching between EGMs after a practice phase. Results indicated that participants were able to easily discriminate between machines and manifested a preference to play machines offering higher payback or volatility. These findings diverged from previous findings of no preference for play on higher payback/volatility machines, potentially due to of the current study’s absence of the option to make multi-line and multi-credit bets. It was concluded that return rate parameters like payback percentage and volatility strongly influenced slot machine preference in the absence of betting options like multi-line bets, though more research is needed to determine the effects of such betting options on player distribution of money between multiple EGMs. (PsycINFO Database Record (c) 2017 APA, all rights reserved)</t>
  </si>
  <si>
    <t>An association study of Taq1A ANKK1 and C957T and—141C DRD2 polymorphisms in adults with internet gaming disorder: A pilot study.</t>
  </si>
  <si>
    <t>Paik, Soo-Hyun; Choi, Mi Ran; Kwak, Su Min; Bang, Sol Hee; Chun, Ji-Won; Kim, Jin-Young; Choi, Jihye; Cho, Hyun; Jeong, Jo-Eun; Kim, Dai-Jin</t>
  </si>
  <si>
    <t>Annals of General Psychiatry</t>
  </si>
  <si>
    <t>10.1186/s12991-017-0168-9</t>
  </si>
  <si>
    <t>Background: Though Internet gaming disorder (IGD) is considered to share similar genetic vulnerability with substance addictions, little has been explored about the role of the genetic variants on IGD. This pilot study was designed to investigate the association of the Taq1A polymorphism of the ankyrin repeat and kinase domain containing 1 (ANKK1) gene and C957T and—141C of the dopamine D2 receptor (DRD2) with IGD and their role on the personality and temperament traits in IGD among adult population. Methods: Sixty-three subjects with IGD and 87 control subjects who regularly played Internet games were recruited. Self-administered questionnaires on self-control, dysfunctional impulsivity, and temperament and character domains were done. The Taq1A ANKK1 and the C957T and—141C ins/del from the DRD2 genes were genotyped using the specific TaqMan PCR assay. Results: The distributions of allele and genotype frequencies were not significantly different between the IGD and control groups in both genders. In male, excessive gaming and use of gaming to escape from a negative feeling were associated with the del—genotype of the—141C. Among IGD, the del + genotype was associated with higher novelty seeking. Logistic regression showed no predictive value of these polymorphisms for IGD when using age and gender as covariates. Conclusions: Though no direct association of the Taq1A ANKK1 and C957T DRD2 variants with IGD were observed, the—141C polymorphism may play a role in IGD via mediating symptoms or temperament traits. (PsycINFO Database Record (c) 2019 APA, all rights reserved)</t>
  </si>
  <si>
    <t>An empirical study of experiential value and lifestyles and their effects on satisfaction in adolescents: An example using online gaming.</t>
  </si>
  <si>
    <t>Shieh, Kwei-Fen; Cheng, Ming-Sung</t>
  </si>
  <si>
    <t>Adolescence</t>
  </si>
  <si>
    <t>This study tests a consumer behavioral model on Taiwanese adolescents and young adults engaging in online gaming. The major focus is on how these consumers transfer the value of their experiences and lifestyles to satisfaction, which may assist in the further exploration of the specific consumption behavior characteristics of adolescents and young adults, particularly with regard to their social functioning and deep-seated psychological needs. Using a two-stage sampling design process, data were collected on a total of 211 consumers, with the statistical analysis methods adopted for this study including a reliability test, confirmatory factor analysis, and LISREL analysis. Our results indicate that causal relationships hold in certain experiential value and lifestyle constructs. In particular, two experiential value constructs (social function, empathy and escapism) and two lifestyle constructs (pursuit of recreation and taste for life, reference group) play major roles that affect satisfaction among adolescents and young adults in online gaming in Taiwan. (PsycINFO Database Record (c) 2019 APA, all rights reserved)</t>
  </si>
  <si>
    <t>An evaluation study of the 'RESTART' program—Short-term residential treatment for addiction.</t>
  </si>
  <si>
    <t>Chan, Mei Lo Elda; Cheung, Wai Ting Nicole; Yeung, Nam Ying Daphne; Kwok, Fong Pui Annie; Wong, Hing Yan Ryan</t>
  </si>
  <si>
    <t>10.1007/s11469-018-9933-5</t>
  </si>
  <si>
    <t>The syndrome model of addiction argues that addiction should be conceptualized as a syndrome with multiple opportunistic expressions. The model is built on the observation that despite the various manifestations of addictive behaviors, they share many commonalities in terms of the etiology and the associated consequences. This model proliferates the understanding of the high relapse rate in addiction after receiving solely symptom-focused treatment. For clinicians, this conceptual model emphasizes the importance of in-depth multidimensional assessment and treatment modality for the interacting underpinnings of addictions. In Hong Kong, very few residential services are currently provided for clients with addictive behaviors other than substance abuse. Against this background, we developed a pilot short-term residential treatment program namely 'RESTART' based on the Acceptance Commitment Therapy and Expressive Arts Therapy for clients with various expressions of addiction. The program contained a 4-day and 3-night overnight residential treatment camp followed by three post-camp workshops, and a full-day camp. It aimed to help participants rebuild a positive lifestyle and raise self- efficacy and coping abilities. The program recruited 44 participants with various expressions of addiction including gambling disorder, sex addiction, compulsive buying, compulsive stealing, internet gaming disorder, alcohol, and cigarette addiction. The program evaluation focused on six outcomes, including health consciousness, motivation to build a healthy life, psychological distress, disclosure of distress, perceived emotional and life disturbance by addiction, and self-efficacy of urge management. Quasi-experimental design was adopted to compare the experimental group (program participants) and the control group with similar demographic and addiction backgrounds. They were surveyed in four intervals in which pretest before the commencement of the residential program was conducted to compare with posttest at the program endpoint and two follow-up tests in 3 months after the program. Repeated-measures general linear models indicated that relative to the control participants, the experimental participants yielded significant increase in willingness to disclose distress and self-efficacy over time, whereas their perceived disturbance by addiction significantly reduced over time. These results suggest that the residential treatment camp is a potentially promising complement to treatment for diverse addiction problems. (PsycINFO Database Record (c) 2019 APA, all rights reserved)</t>
  </si>
  <si>
    <t>An experimental study of the effect of prior alcohol consumption on a simulated gambling activity.</t>
  </si>
  <si>
    <t>Kyngdon, Andrew; Dickerson, Mark</t>
  </si>
  <si>
    <t>Addiction</t>
  </si>
  <si>
    <t>10.1046/j.1360-0443.1999.9456977.x</t>
  </si>
  <si>
    <t>The aim of this paper is to study the interaction of alcohol consumption and gambling behavior. Participants were randomly allocated into two groups—placebo administered and alcohol administered, thus making an independent samples experimental design. Ss were 40 young male, regular electronic gaming machine players, who also regularly consumed alcohol. Ss either received a prior intake of three alcoholic drinks each containing approximately 10 g of pure alcohol (beer or wine) or an equal volume of an equivalent non-alcoholic beverage. The alcohol group persisted for twice as many gaming trials as the placebo group with significantly more players who had consumed alcohol losing all their original cash stake (50% compared with 15% of the placebo group). The consumption of alcohol appeared to eliminate the strong associations found in placebo group between individual difference measures and persistence. Results showed that relatively small quantities of alcohol have a significant effect on the psychological processes that underpin self-control over gambling. The finding challenges the conceptual research paradigm of studying co-morbidity or dual-addicted clinical populations as the most appropriate method of understanding how two addictive behaviors interact. (PsycINFO Database Record (c) 2019 APA, all rights reserved)</t>
  </si>
  <si>
    <t>An exploratory study of interrelationships between social casino gaming, gambling, and problem gambling.</t>
  </si>
  <si>
    <t>Gainsbury, Sally M.; Hing, Nerilee; Delfabbro, Paul; Dewar, Grant; King, Daniel L.</t>
  </si>
  <si>
    <t>10.1007/s11469-014-9526-x</t>
  </si>
  <si>
    <t>The expansion of simulated ‘free-to-play’ gambling-themed activities on social media sites such as Facebook is a topic of growing research interest, with some conjecture that these activities may enable, or otherwise be associated with, gambling and problem gambling. This paper describes findings from an in-depth qualitative study which aimed to explore the interrelationships between social casino games, gambling, and problem gambling. Social casino games are typically promoted via social media sites (e.g., Facebook) and involve structurally realistic simulated forms of gambling (e.g., poker, slot machines). Ten adult users of social casino games were asked to describe: (1) their history of experiences with these activities, (2) their exposure to promotions relating to social casino games, and, (3) the perceived influence of these activities on their gambling behaviour. Respondents reported frequent exposure to promotions for social casino games and that being connected to a social network of players was a significant factor in determining their engagement in these activities. However, involvement in social casino games did not appear to affect the likelihood of gambling or the risk of problem gambling. Some problem gamblers did report, however, that these games could sometimes trigger a desire to engage in gambling. Interestingly, social casino games were commonly perceived as a safe activity that may act as a substitution for gambling. Further empirical research should investigate this possibility in more detail. (PsycINFO Database Record (c) 2019 APA, all rights reserved)</t>
  </si>
  <si>
    <t>An exploratory study of problem gambling on casino versus non-casino electronic gaming machines.</t>
  </si>
  <si>
    <t>Clarke, Dave; Pulford, Justin; Bellringer, Maria; Abbott, Max; Hodgins, David C.</t>
  </si>
  <si>
    <t>10.1007/s11469-010-9306-1</t>
  </si>
  <si>
    <t>Electronic gaming machines (EGMs) have been frequently associated with problem gambling. Little research has compared the relative contribution of casino EGMs versus non-casino EGMs on current problem gambling, after controlling for demographic factors and gambling behaviour. Our exploratory study obtained data from questionnaires administered to a convenient, non-representative New Zealand sample of 138 problem gamblers (66 male, 70 female) and 73 non-problem gamblers (41 male, 32 female) categorized by scores on the Problem Gambling Severity Index (PGSI). Age groups ranged from 20 to 60+ years. Of 11 gambling activities, only gambling on EGMs in casinos and EGMs in pubs and clubs distinguished problem gamblers from non-problem gamblers. There were some significant interactions between marital status and types of gambling activities on problem gambling status. From multivariate logistic regression analysis, gambling on EGMs in pubs and clubs was a stronger, unique predictor of current problem gambling than EGMs in casinos, after controlling for demographic factors and total gambling activities. We suggest directions for future large-scale research and interventions for reducing the harm of gambling on non-casino EGMs. (PsycINFO Database Record (c) 2019 APA, all rights reserved)</t>
  </si>
  <si>
    <t>An international consensus for assessing internet gaming disorder using the new DSM-5 approach.</t>
  </si>
  <si>
    <t>Petry, Nancy M.; Rehbein, Florian; Gentile, Douglas A.; Lemmens, Jeroen S.; Rumpf, Hans‐Jürgen; Mößle, Thomas; Bischof, Gallus; Tao, Ran; Fung, Daniel S. S.; Borges, Guilherme; Auriacombe, Marc; Ibáñez, Angels González; Tam, Philip; O'Brien, Charles P.</t>
  </si>
  <si>
    <t>10.1111/add.12457</t>
  </si>
  <si>
    <t>Aims: For the first time, the Diagnostic and Statistical Manual for Mental Disorders (DSM‐5) introduces non‐substance addictions as psychiatric diagnoses. The aims of this paper are to (i) present the main controversies surrounding the decision to include internet gaming disorder, but not internet addiction more globally, as a non‐substance addiction in the research appendix of the DSM‐5, and (ii) discuss the meaning behind the DSM‐5 criteria for internet gaming disorder. The paper also proposes a common method for assessing internet gaming disorder. Although the need for common diagnostic criteria is not debated, the existence of multiple instruments reflect the divergence of opinions in the field regarding how best to diagnose this condition. Methods: We convened international experts from European, North and South American, Asian and Australasian countries to discuss and achieve consensus about assessing internet gaming disorder as defined within DSM‐5. Results: We describe the intended meaning behind each of the nine DSM‐5 criteria for internet gaming disorder and present a single item that best reflects each criterion, translated into the 10 main languages of countries in which research on this condition has been conducted. Conclusions: Using results from this cross‐cultural collaboration, we outline important research directions for understanding and assessing internet gaming disorder. As this field moves forward, it is critical that researchers and clinicians around the world begin to apply a common methodology; this report is the first to achieve an international consensus related to the assessment of internet gaming disorder. (PsycINFO Database Record (c) 2019 APA, all rights reserved)</t>
  </si>
  <si>
    <t>An investigation into problematic smartphone use: The role of narcissism, anxiety, and personality factors.</t>
  </si>
  <si>
    <t>Hussain, Zaheer; Griffiths, Mark D.; Sheffield, David</t>
  </si>
  <si>
    <t>10.1556/2006.6.2017.052</t>
  </si>
  <si>
    <t>Background and aims: Over the last decade, worldwide smartphone usage has greatly increased. Alongside this growth, research on the influence of smartphones on human behavior has also increased. However, a growing number of studies have shown that excessive use of smartphones can lead to detrimental consequences in a minority of individuals. This study examines the psychological aspects of smartphone use particularly in relation to problematic use, narcissism, anxiety, and personality factors. Methods: A sample of 640 smartphone users ranging from 13 to 69 years of age (mean = 24.89 years, SD = 8.54) provided complete responses to an online survey including modified DSM-5 criteria of Internet Gaming Disorder to assess problematic smartphone use, the Spielberger State-Trait Anxiety Inventory, the Narcissistic Personality Inventory, and the Ten-Item Personality Inventory. Results: The results demonstrated significant relationships between problematic smartphone use and anxiety, conscientiousness, openness, emotional stability, the amount of time spent on smartphones, and age. The results also demonstrated that conscientiousness, emotional stability, and age were independent predictors of problematic smartphone use. Conclusion: The findings demonstrate that problematic smartphone use is associated with various personality factors and contributes to further understanding the psychology of smartphone behavior and associations with excessive use of smartphones. (PsycINFO Database Record (c) 2019 APA, all rights reserved)</t>
  </si>
  <si>
    <t>Antecedents and consequences of gender swapping in online games.</t>
  </si>
  <si>
    <t>Song, Haeyeop; Jung, Jaemin</t>
  </si>
  <si>
    <t>Journal of Computer-Mediated Communication</t>
  </si>
  <si>
    <t>10.1111/jcc4.12119</t>
  </si>
  <si>
    <t>[Retraction notice: A retraction for this article was reported in Vol 22(1) of Journal of Computer-Mediated Communication (see record [rid]2017-04426-001[/rid]). The above article, published online on March 18th, 2015 in Wiley Online Library (wileyonlinelibrary. com), has been retracted by agreement between the authors, the International Communication Association, the journal Editor in Chief, S. Shyam Sundar, and Wiley Periodicals, Inc. The retraction has been agreed to due to substantial overlap with ‘I’m Not a Transvestite: Antecedents and Consequences of Gender Swapping in Online Games’ (DOI 10.1109/HICSS.2015.427) in accordance with the ethical standards set forth by the International Communication Association Publications Policies and Procedures as recommended by the Editor in Chief and the International Communication Association Publications Committee.] This study examines the reasons underlying gender swapping and its impacts on online gaming behavior. While previous studies considered gender swapping to be an abnormal or rare exception in one's self‐presentation, this study hypothesized that people swap genders as a rational choice based on practical benefits. An online survey was conducted with 318 male players of MMORPGs in Korea. Players swapped gender in games to gain benefits from other players under the condition of anonymity rather than to represent their own gender identity. Men playing female avatars displayed more socially amiable behaviors conventionally characterized as more feminine. Moreover, players were more willing to purchase virtual goods to decorate their gender swapped avatars, mediated by their emotional attachment to their avatar. (PsycINFO Database Record (c) 2018 APA, all rights reserved)</t>
  </si>
  <si>
    <t>'Antecedents and consequences of gender swapping in online games': Retraction.</t>
  </si>
  <si>
    <t>10.1111/jcc4.12165</t>
  </si>
  <si>
    <t>Reports the retraction of 'Antecedents and consequences of gender swapping in online games' by Haeyeop Song and Jaemin Jung (Journal of Computer-Mediated Communication, 2015[Jul], Vol 20[4], 434-449). The above article, published online on March 18th, 2015 in Wiley Online Library (wileyonlinelibrary. com), has been retracted by agreement between the authors, the International Communication Association, the journal Editor in Chief, S. Shyam Sundar, and Wiley Periodicals, Inc. The retraction has been agreed to due to substantial overlap with ‘I’m Not a Transvestite: Antecedents and Consequences of Gender Swapping in Online Games’ (DOI 10.1109/HICSS.2015.427) in accordance with the ethical standards set forth by the International Communication Association Publications Policies and Procedures as recommended by the Editor in Chief and the International Communication Association Publications Committee.(The following abstract of the original article appeared in record [rid]2015-32854-004[/rid]). This study examines the reasons underlying gender swapping and its impacts on online gaming behavior. While previous studies considered gender swapping to be an abnormal or rare exception in one's self‐presentation, this study hypothesized that people swap genders as a rational choice based on practical benefits. An online survey was conducted with 318 male players of MMORPGs in Korea. Players swapped gender in games to gain benefits from other players under the condition of anonymity rather than to represent their own gender identity. Men playing female avatars displayed more socially amiable behaviors conventionally characterized as more feminine. Moreover, players were more willing to purchase virtual goods to decorate their gender swapped avatars, mediated by their emotional attachment to their avatar. (PsycINFO Database Record (c) 2018 APA, all rights reserved)</t>
  </si>
  <si>
    <t>Are there two types of escapism? Exploring a dualistic model of escapism in digital gaming and online streaming.</t>
  </si>
  <si>
    <t>Stenseng, Frode; Falch-Madsen, Jonas; Hygen, Beate Wold</t>
  </si>
  <si>
    <t>Psychology of Popular Media</t>
  </si>
  <si>
    <t>10.1037/ppm0000339</t>
  </si>
  <si>
    <t>Escapism is predominantly assumed to be a negative aspect of media consumption. However, research also indicates that escapism may spur positive psychological outcomes. Here, using a 2-dimensional model of escapism and its corresponding scale, we tested a dualistic approach to escapism in relation to both gaming and online streaming. Data were collected from 2 separate Web-based questionnaires. Study 1 comprised 126 dedicated gamers, whereas Study 2 comprised 191 university students regularly using streaming services. Results showed that the Escapism scale—with its 2 dimensions, Self-Expansion and Self-Suppression—demonstrated good factorial validity and internal consistency in both samples. In the gaming sample, self-expansion was related to positive psychological outcomes from gaming, whereas self-suppression was substantially overlapping with Internet gaming disorder (Ten-Item Internet Gaming Disorder Test [IGDT-10]) and negative psychological outcomes. In the streaming sample, self-expansion was related to general positive affect and approach coping, whereas self-suppression was related to avoidance coping and general negative affect, tested in a path model. Overall, results provide preliminary support for a 2-dimensional conceptualization of escapism in media engagement, here evidenced in gaming and streaming. Furthermore, results indicate that a dualistic operationalization of escapism, currently not incorporated in the Diagnostic and Statistical Manual for Mental Disorders, Fifth Edition, or International Classification of Diseases, 11th Edition, Revised, classifications of pathological gaming in may help distinguish healthy from unhealthy gaming and may also be relevant for distinguishing adaptive from maladaptive streaming. (PsycInfo Database Record (c) 2021 APA, all rights reserved)</t>
  </si>
  <si>
    <t>Assessing the diagnostic contribution of internet gaming disorder criteria requires improved content, construct and face validity—A response to rehbein and colleagues (2015).</t>
  </si>
  <si>
    <t>Kardefelt‐Winther, Daniel</t>
  </si>
  <si>
    <t>10.1111/add.12987</t>
  </si>
  <si>
    <t>Comments on an article by Florian Rehbein et al. (see record [rid]2015-10899-001[/rid]). Rehbein et al. measures the prevalence of Internet Gaming Disorder (IGD) in German adolescents. In addition, they assess how each specific criterion contributes to diagnosis. The authors note in the introduction that the IGD criteria are in need of validation and suggest that representative data are crucial to ascertain howthe criteria are endorsed in the population. However, several fundamental issues are evident in the paper which undermine its contribution. These issues are also evident in the broader field of study, and constitute a major hurdle in bringing the field forward. The first issue is that the relevance of assessing how each criterion contributes to diagnosis is contingent upon the assumption that existing criteria for IGD are valid indicators of problematic gaming. There needs to be a solid theoretical grounding for the relevance of each criterion beyond what we know about substance addiction. It needs to be specified why these criteria are relevant indicators of problematic gaming. Improving content validity, construct validity and face validity should be the most urgent task for researchers in this area. (PsycInfo Database Record (c) 2020 APA, all rights reserved)</t>
  </si>
  <si>
    <t>Assessment of the Italian version of the Internet Disorder Scale (IDS-15).</t>
  </si>
  <si>
    <t>Monacis, Lucia; Sinatra, Maria; Griffiths, Mark D.; de Palo, Valeria</t>
  </si>
  <si>
    <t>10.1007/s11469-017-9823-2</t>
  </si>
  <si>
    <t>Much research has focused on the validation of psychometric tools assessing Internet addiction. One of the newest measures is the Internet Disorder Scale (IDS-15) based on the modified IGD criteria outlined in the Diagnostic and Statistical Manual of Mental Disorders (DSM-5). This study aimed at investigating the psychometric properties of the Italian version of the IDS-15 by examining the construct and the concurrent and the criterion-related validity and by identifying the taxonomy and the patterns of Internet users. A sample of 471 participants (Mage = 24.72 years, SD = 8.66; 256 males) was recruited from secondary schools, universities, and gaming halls. Confirmatory factor analyses supported the four-dimensional second-order structure and the three levels of the measurement invariance across gender. The reliability and the validity of the scale were confirmed, and the LPAs provided four classes of Internet users on the basis of the scores obtained in all four dimensions of the scale. The psychometric robustness of the Italian version of the IDS-15 was clearly demonstrated. Cross-cultural research should expand and generalize the present findings. (PsycINFO Database Record (c) 2019 APA, all rights reserved)</t>
  </si>
  <si>
    <t>Association between Internet gaming disorder and generalized anxiety disorder.</t>
  </si>
  <si>
    <t>Wang, Chao-Yang; Wu, Yu-Chen; Su, Chen-Hsiang; Lin, Pai-Cheng; Ko, Chih-Hung; Yen, Ju-Yu</t>
  </si>
  <si>
    <t>10.1556/2006.6.2017.088</t>
  </si>
  <si>
    <t>Introduction: This study evaluates the association between generalized anxiety disorder (GAD) and Internet gaming disorder (IGD) and the role of behavior inhibition in young adults. Methods: We recruited 87 people with IGD and a control group of 87 people without a history of IGD. All participants underwent a diagnostic interview based on the fifth edition of Diagnostic and Statistical Manual of Mental Disorders, IGD and GAD criteria, and completed a questionnaire on behavior inhibition, depression, and anxiety. Results: Logistic regression revealed that adults with GAD were more likely (odds ratio = 8.11, 95% CI = 1.78−37.09) to have IGD than those without it. The OR decreased when controlling for behavior inhibition. IGD subjects with GAD had higher depressive and anxiety score than those without GAD. Conclusions: GAD was associated with IGD. Comorbid GAD can contribute to higher emotional difficulty. GAD should be well-assessed and interventions planned when treating young adults with IGD. Behavioral inhibition confounds the association between GAD and IGD. Further study is necessary to evaluate how to intervene in behavioral inhibitions to attenuate the risk of GAD and IGD comorbidity. (PsycINFO Database Record (c) 2019 APA, all rights reserved)</t>
  </si>
  <si>
    <t>Park, Jowon; Lee, Guiohk</t>
  </si>
  <si>
    <t>We explored how personality traits are associated with experiential gratification in an online gaming context by applying Pine and Gihnore's (1998) experience economy framework. Results of a confirmatory factor analysis validated the hypothesis that the experience economy framework would be a reliable and valid construct in measuring online gamers' sense of experiential gratification. Furthermore, a regression analysis substantiated the influence of personality traits on the experiential gratification of online game players. (PsycINFO Database Record (c) 2019 APA, all rights reserved)</t>
  </si>
  <si>
    <t>Attention to eSports advertisement: Effects of ad animation and in-game dynamics on viewers’ visual attention.</t>
  </si>
  <si>
    <t>Seo, Young-nam; Kim, Minkyung; Lee, Doohwang; Jung, Younbo</t>
  </si>
  <si>
    <t>Behaviour &amp; Information Technology</t>
  </si>
  <si>
    <t>ESports refers to professional video gaming that is typically broadcasted with a live commentary on TV or the Internet. Despite the rapid growth of eSports industry and its potential for a valuable advertising platform, there has not been much discussion about effective advertising strategies for the placement of virtual ads in eSports. Based on previous research, one advertisement factor (i.e. ad animation) and one in-game factor (i.e. in-game dynamics) are identified and tested in an experiment (N = 116) with a 2 (ad animation: static vs. animated ads) × 2 (in-game dynamics: battle vs. non-battle scenes) mixed design. The results show that both ad animation and in-game dynamics have a significant impact on viewers’ visual attention, in terms of fixation count and duration measured by an eye-tracking device. The results also show a significant interaction in which the impact of ad animation on fixation duration is more magnified when in-game play is less busy (i.e. non-battle scenes), compared to when it is busy (i.e. battle scenes). Theoretical implications based on the limited-capacity model, as well as practical implications for practitioners are discussed. (PsycINFO Database Record (c) 2019 APA, all rights reserved)</t>
  </si>
  <si>
    <t>Attentional bias in excessive Internet gamers: Experimental investigations using an addiction Stroop and a visual probe.</t>
  </si>
  <si>
    <t>Jeromin, Franziska; Nyenhuis, Nele; Barke, Antonia</t>
  </si>
  <si>
    <t>10.1556/2006.5.2016.012</t>
  </si>
  <si>
    <t>Background and aims: Internet Gaming Disorder is included in the Diagnostic and statistical manual of mental disorders (5th edition) as a disorder that merits further research. The diagnostic criteria are based on those for Substance Use Disorder and Gambling Disorder. Excessive gamblers and persons with Substance Use Disorder show attentional biases towards stimuli related to their addictions. We investigated whether excessive Internet gamers show a similar attentional bias, by using two established experimental paradigms. Methods: We measured reaction times of excessive Internet gamers and non-gamers (N = 51, 23.7 ± 2.7 years) by using an addiction Stroop with computer-related and neutral words, as well as a visual probe with computer-related and neutral pictures. Mixed design analyses of variance with the between-subjects factor group (gamer/non-gamer) and the within-subjects factor stimulus type (computer-related/neutral) were calculated for the reaction times as well as for valence and familiarity ratings of the stimulus material. Results: In the addiction Stroop, an interaction for group × word type was found: Only gamers showed longer reaction times to computer-related words compared to neutral words, thus exhibiting an attentional bias. In the visual probe, no differences in reaction time between computer-related and neutral pictures were found in either group, but the gamers were faster overall. Conclusions: An attentional bias towards computer-related stimuli was found in excessive Internet gamers, by using an addiction Stroop but not by using a visual probe. A possible explanation for the discrepancy could lie in the fact that the visual probe may have been too easy for the gamers. (PsycInfo Database Record (c) 2020 APA, all rights reserved)</t>
  </si>
  <si>
    <t>Attitudinal and behavioral pathways of deviance in online gaming.</t>
  </si>
  <si>
    <t>Downing, Steven</t>
  </si>
  <si>
    <t>Deviant Behavior</t>
  </si>
  <si>
    <t>10.1080/01639620802168833</t>
  </si>
  <si>
    <t>Using data gathered from a qualitative study of a popular online game, this analysis considers the relationship between online deviance and real deviance, as well as the relationship between social control in the online setting and its subsequent impact on real world beliefs and behaviors. Findings suggest that three pathways of connectivity prevail in the current setting. Each pathway has in common the role of a transition block that promotes the idea of the online community representing 'just a game.' The nature of varied interpretations of this concept and their implications are discussed. Implications drawn from findings include proposed further research of online and offline behavioral connectivity, as well as an integration of social control research into existing studies of gaming influence on deviant and criminal behaviors. The importance of the online subculture as a unit deserving of criminological study is discussed. (PsycINFO Database Record (c) 2019 APA, all rights reserved)</t>
  </si>
  <si>
    <t>Audience influence on EGM gambling: The protective effects of having others watch you play.</t>
  </si>
  <si>
    <t>Rockloff, Matthew J.; Greer, Nancy</t>
  </si>
  <si>
    <t>10.1007/s10899-010-9213-1</t>
  </si>
  <si>
    <t>One component of social facilitation on gambling is the potential for an audience of people to observe the play of Electronic Gaming Machine (EGM) gamblers and influence their behaviour without participating directly in gambling themselves. An experiment was conducted with an audience of onlookers, purported to be students of research methods, taking notes while watching the participants play an EGM. Forty-three male and 82 female participants (N = 125), aged 18–79 (M = 49.2, SD = 15.6), played a laptop simulated 3-reel EGM using a $20 stake in three conditions: (1) alone, (2) watched by a simulated audience of six persons, or (3) watched by an audience of 26. Outcomes on the poker machine were rigged with a fixed sequence of five wins in the first 20 spins and indefinite losses thereafter. The results found smaller bet-sizes associated with larger audiences of onlookers, and this outcome is consistent with a hypothesized motivation to display more wins to the audience. Moreover, final payouts were greater in the audience conditions compared to the control, further suggesting that an audience may be a protective factor limiting player losses. (PsycINFO Database Record (c) 2019 APA, all rights reserved)</t>
  </si>
  <si>
    <t>Awareness of risk factors for digital game addiction: Interviewing players and counselors.</t>
  </si>
  <si>
    <t>Kneer, Julia; Rieger, Diana; Ivory, James D.; Ferguson, Christopher</t>
  </si>
  <si>
    <t>10.1007/s11469-014-9489-y</t>
  </si>
  <si>
    <t>The potential dangers of digital games for the development of game addiction among their players are discussed in media as well as in scientific research. Research so far has identified several potential risk factors among social settings, traits, and playing motives. The present study provides first insights into the perceptions of risk factors by (non-addicted) players (N = 28) and by counselors (N = 7). By conducting individual interviews with both groups we found that players especially named social settings as the most important influence on the development of problematic playing behaviour while counselors focused more on further existing psychological problems. We argue that the experience of both groups has to be taken into account to guide the development of prevention and intervention programs. (PsycINFO Database Record (c) 2019 APA, all rights reserved)</t>
  </si>
  <si>
    <t>Behavioral characteristics of Internet gamblers who trigger corporate responsible gambling interventions.</t>
  </si>
  <si>
    <t>Gray, Heather M.; LaPlante, Debi A.; Shaffer, Howard J.</t>
  </si>
  <si>
    <t>Psychology of Addictive Behaviors</t>
  </si>
  <si>
    <t>10.1037/a0028545</t>
  </si>
  <si>
    <t>As the worldwide popularity of Internet gambling increases, concerns about the potential for gambling-related harm also increase. This paper reports the results of a study examining actual Internet gambling behavior during 10 years of play. We examined the electronic gambling records of subscribers (N = 2,066) who triggered a responsible gaming alert system at a large international online gaming company. We compared these cases with control subscribers (N = 2,066) who had the same amount of exposure to the Internet gambling service provider. We used discriminant function analysis to explore what aspects of gambling behavior distinguish cases from controls. Indices of the intensity of gambling activity (e.g., total number of bets made, number of bets per betting day) best distinguished cases from controls, particularly in the case of live-action sports betting. Control group players evidenced behavior similar to the population of players using this service. These results add to our understanding of behavioral markers for disordered Internet gambling and will aid in the development of behavior-based algorithms capable of predicting the presence and/or the onset of disordered Internet gambling. (PsycINFO Database Record (c) 2019 APA, all rights reserved)</t>
  </si>
  <si>
    <t>Behavioural addiction and substance addiction should be defined by their similarities not their dissimilarities.</t>
  </si>
  <si>
    <t>Griffiths, Mark D.</t>
  </si>
  <si>
    <t>10.1111/add.13828</t>
  </si>
  <si>
    <t>Comments on an article by D. Kardefelt-Winther et al. (see record [rid]2017-07398-001[/rid]). In their critique of pathologizing everyday behaviors as addictions, Kardefelt-Winther et al. note correctly that the components model of addiction uses the symptoms of substance addiction. This is because common components are key to delineating addictions in the first place. All addictions have idiosyncrasies, but it is the similarities that are key to the behavior being labeled an addiction. If behavioral addictions do not share these core components, they should not be labeled as addictions and should be called something else. Kardefelt-Winther et al. also argue that tolerance and withdrawal components are difficult to apply convincingly. Tolerance and withdrawal have been demonstrated empirically and clinically in pathological gambling and video gaming. Ironically, removing these from core addiction criteria may actually increase the prevalence of everyday leisure activities being labeled as an addiction. It is also worth noting that the components model of addiction specifies that all six core components need to be endorsed to be defined operationally as an addiction, but in actuality very few individuals are. (PsycINFO Database Record (c) 2019 APA, all rights reserved)</t>
  </si>
  <si>
    <t>Behavioural Addiction Open Definition 2.0—using the Open Science Framework for collaborative and transparent theoretical development.</t>
  </si>
  <si>
    <t>Billieux, Joël; van Rooij, Antonius J.; Heeren, Alexandre; Schimmenti, Adriano; Maurage, Pierre; Edman, Johan; Blaszczynski, Alexander; Khazaal, Yasser; Kardefelt‐Winther, Daniel</t>
  </si>
  <si>
    <t>10.1111/add.13938</t>
  </si>
  <si>
    <t>Reply by the current authors to the comments made by Barna Konkoly Thege (see record [rid]2017-40114-002[/rid]), Steve Sussman et al. (see record [rid]2017-40114-003[/rid]), Mark D. Griffiths (see record [rid]2017-40114-004[/rid]), Richard J. Tunney &amp; Richard J. E. James (see record [rid]2017-40114-005[/rid]) and Anja Kraplin (see record [rid]2017-40114-006[/rid]) on the original article (see record [rid]2017-07398-001[/rid]). Three commentators disagreed with our fourth proposed exclusion criterion—behaviors better defined as a coping strategy should not be defined as behavioral addiction. Thege makes a strong argument when stating rhetorically that, as coping behaviors do not prevent a substance use disorder diagnosis, there is no reason why they should do otherwise for behavioral addiction. However, the authors suggest keeping a modified coping exclusion criterion because, as Stein et al. assert, that an expected response to common stressors or losses should not be conceptualized as a mental disorder. Griffiths states that tolerance and withdrawal have been demonstrated empirically and clinically in pathological gambling and video gaming. The authors appreciate Kräplin’s comment that children require age-specific diagnoses. (PsycINFO Database Record (c) 2019 APA, all rights reserved)</t>
  </si>
  <si>
    <t>Being there: A preliminary study examining the role of presence in internet gaming disorder.</t>
  </si>
  <si>
    <t>Stavropoulos, Vasileios; Burleigh, Tyrone L.; Beard, Charlotte L.; Gomez, Rapson; Griffiths, Mark D.</t>
  </si>
  <si>
    <t>10.1007/s11469-018-9891-y</t>
  </si>
  <si>
    <t>Internet Gaming Disorder (IGD) has been introduced as an emerging mental health condition requiring further study. Associations between IGD and gaming presence (i.e., absorption in the virtual environment) have been implied. The aim of the present study was twofold: (a) to evaluate the extent to which presence contributes to IGD severity and (b) to examine longitudinal differences in IGD according to the initial level of presence experienced. The participants comprising 125 emerging adults aged 18 to 29 years completed either (i) three face-to-face assessments (1 month apart, over 3 months) or (ii) a cross-sectional, online assessment. IGD was assessed with the 9- item IGD Scale Short Form and presence was assessed using the Presence Questionnaire. Regression and latent growth modeling analyses were conducted. Findings demonstrated that the level of gaming presence related to IGD severity but not to linear change in severity over a 3-month period. The study shows that emergent adults who play Internet games may be at a high risk of IGD given a more salient sense of being present within the gaming environment. Clinical implications considering prevention and intervention initiatives are discussed. (PsycInfo Database Record (c) 2020 APA, all rights reserved)</t>
  </si>
  <si>
    <t>Seo, Yuri; Jung, Sang-Uk</t>
  </si>
  <si>
    <t>Journal of Consumer Culture</t>
  </si>
  <si>
    <t>This article adopts the theory of social practices as a critical lens for understanding computer game consumption as multiple ‘nexuses of doings and sayings’, which represent the elements of and are situated within the broader context of consumer culture. Specifically, we explore an emerging phenomenon of an organised and competitive approach to computer gaming, referred to as ‘electronic sports’ or ‘eSports’, by offering a novel conceptualisation of eSports as an assemblage of consumption practices. In our endeavour, we illustrate that eSports practices are performed by consumers through multiple interconnected nexuses of unique understandings, tools, competencies and skills, whereby these nexuses transcend the elements of digital play to include the watching and governing of eSports. Accordingly, eSports consumers take on multiple roles beyond being considered merely as ‘players’, engaging with this phenomenon using different nexuses of practical activities. Our findings suggest that, in order to gain a more comprehensive perspective of what consumers actually do with computer games, we should explore gaming consumption in relation to different social practices that co-constitute multifaceted consumer engagement within this genre. (PsycINFO Database Record (c) 2017 APA, all rights reserved)</t>
  </si>
  <si>
    <t>Bidirectional effects of Internet-specific parenting practices and compulsive social media and Internet game use.</t>
  </si>
  <si>
    <t>Koning, Ina M.; Peeters, Margot; Finkenauer, Catrin; Van Den Eijnden, Regina J. J. M.</t>
  </si>
  <si>
    <t>10.1556/2006.7.2018.68</t>
  </si>
  <si>
    <t>Introduction: This two-wave prospective study investigated the bidirectional relation between Internet-specific parenting (reactive restrictions, Internet-specific rules, and frequency and quality of communication about Internet) and adolescents’ symptoms of social media disorder (SMD) and Internet gaming disorder (IGD). In addition, we investigated whether this relation was different for boys and girls. Methods: A sample of 352 adolescents (48.9% boys, Mage = 13.9, SDage = 0.74, range: 11–15) completed questionnaires at two waves. Zero-inflated cross-lagged analyses in Mplus were performed to predict the level of IGD and SMD symptoms by Internet-specific parenting practices and vice versa, while controlling for age, level of education, and outcome at T₁. Results: More frequent parent–adolescent communication about Internet predicted more IGD (β = 0.26, p = .03) and SMD symptoms among boys, and more restrictive rules predicted fewer SMD symptoms among girls (β = −0.23, p = .08). More IGD symptoms predicted more reactive rules (β = 0.20, p = .08) among boys and girls and a higher frequency (β = 0.16, p = .02) and lower quality of communication (β = −0.24, p &lt; .001) among boys and girls, respectively. Conclusions: This study demonstrates bidirectional relations between Internet-specific parenting and IGD symptoms, but not SMD symptoms. Displaying IGD symptoms seems to elicit ineffective parental responses, which may further exacerbate problematic involvement in gaming. With respect to problematic social use media among girls, this study suggests that parents should set strict rules regarding Internet use, prior to problematic use of social media. Longitudinal studies on the role of parenting in development of Internet-related disorders would be promising in enhancing our understanding of how parents can effectively prevent problematic involvement in online behaviors among their children. (PsycINFO Database Record (c) 2020 APA, all rights reserved)</t>
  </si>
  <si>
    <t>Bio-psychosocial factors of children and adolescents with Internet gaming disorder: A systematic review.</t>
  </si>
  <si>
    <t>Sugaya, Nagisa; Shirasaka, Tomohiro; Takahashi, Kenzo; Kanda, Hideyuki</t>
  </si>
  <si>
    <t>BioPsychoSocial Medicine</t>
  </si>
  <si>
    <t>10.1186/s13030-019-0144-5</t>
  </si>
  <si>
    <t>Previous large-scale studies suggest that internet gaming disorder (IGD) among children and adolescents has become an important public concern. Minors are known to be particularly susceptible to problematic internet gaming use owing to age-related underdevelopment of cognitive control. It has been shown that precursors of addictions appear during adolescence; therefore, prevention efforts must be established targeting minors who have their first experience with addictive substances and behaviors during pubescence. Since the DSM-5 classification of IGD in 2013, studies on IGD have drastically increased in number. Thus, we performed an updated review of studies of IGD in children and adolescents to assess the clinical implications of IGD. The search included all publication years, using PubMed, MEDLINE, and PsycINFO. Across studies, the presence of IGD had a negative effect on sleep and schoolwork in minors. Additionally, family factors, including the quality of parent-child relationships, were important social factors in minors with IGD. Brain imaging studies indicate that impaired cognitive control in minors with IGD is associated with abnormal function in the prefrontal cortex and striatum. Persistent pathological online game use from childhood may aggravate abnormal brain function; therefore, preventive care and early intervention are increasingly important. Although extant research supports the effectiveness of cognitive behavioral therapy for minors with IGD, effective psychological intervention for minors with IGD is an urgent issue that requires further research. This review, which presents updated findings of IGD in minors, is expected to contribute to the development of future research and be useful in clinical practice in the field of child and adolescent psychiatry. (PsycINFO Database Record (c) 2019 APA, all rights reserved)</t>
  </si>
  <si>
    <t>Bipolar spectrum disorders in a clinical sample of patients with Internet addiction: Hidden comorbidity or differential diagnosis?</t>
  </si>
  <si>
    <t>Wölfling, Klaus; Beutel, Manfred E.; Dreier, Michael; Müller, Kai W.</t>
  </si>
  <si>
    <t>10.1556/2006.4.2015.011</t>
  </si>
  <si>
    <t>Background and aims: Behavioral addictions and bipolar disorders have a certain probability of co-occurrence. While the presence of a manic episode has been defined as an exclusion criterion for gambling disorder, no such exclusion has been formulated for Internet addiction. Methods: A clinical sample of 368 treatment seekers presenting with excessive to addictive Internet use was screened for bipolar spectrum disorders using the Mood Disorder Questionnaire. Psychopathology was assessed by the Symptom Checklist 90R and a clinical interview was administered to screen for comorbid disorders. Results: Comorbid bipolar disorders were more frequent in patients meeting criteria for Internet addiction (30.9%) than among the excessive users (5.6%). This subgroup showed heightened psychopathological symptoms, including substance use disorders, affective disorders and personality disorders. Further differences were found regarding frequency of Internet use regarding social networking sites and online-pornography. Discussion: Patients with Internet addiction have a heightened probability for meeting criteria of bipolar disorders. It is not possible to draw conclusions regarding the direction of this association but it is recommended to implement screening for bipolar disorders in patients presenting with Internet addiction. Conclusion: Similar to gambling disorder, it might prove necessary to subsume bipolar disorders as an exclusion criterion for the future criteria of Internet addiction. (PsycINFO Database Record (c) 2019 APA, all rights reserved)</t>
  </si>
  <si>
    <t>Blue gum gaming machine: An evaluation of responsible gambling features.</t>
  </si>
  <si>
    <t>Blaszczynski, Alexander; Gainsbury, Sally; Karlov, Lisa</t>
  </si>
  <si>
    <t>10.1007/s10899-013-9378-5</t>
  </si>
  <si>
    <t>Structural characteristics of gaming machines contribute to persistence in play and excessive losses. The purpose of this study was to evaluate the effectiveness of five proposed responsible gaming features: responsible gaming messages; a bank meter quarantining winnings until termination of play; alarm clock facilitating setting time-reminders; demo mode allowing play without money; and a charity donation feature where residual amounts can be donated rather than played to zero credits. A series of ten modified gaming machines were located in five Australian gambling venues. The sample comprised 300 patrons attending the venue and who played the gaming machines. Participants completed a structured interview eliciting gambling and socio-demographic data and information on their perceptions and experience of play on the index machines. Results showed that one-quarter of participants considered that these features would contribute to preventing recreational gamblers from developing problems. Just under half of the participants rated these effects to be at least moderate or significant. The promising results suggest that further refinements to several of these features could represent a modest but effective approach to minimising excessive gambling on gaming machines. (PsycINFO Database Record (c) 2019 APA, all rights reserved)</t>
  </si>
  <si>
    <t>Both sides of the story: Addiction is not a pastime activity: Commentary on: Scholars’ open debate paper on the World Health Organization ICD-11 Gaming Disorder proposal (Aarseth et al.).</t>
  </si>
  <si>
    <t>Müller, Kai W.; Wölfling, Klaus</t>
  </si>
  <si>
    <t>10.1556/2006.6.2017.038</t>
  </si>
  <si>
    <t>The proposed inclusion of Internet gaming disorder (IGD) into the upcoming ICD-11 has caused mixed reactions. Having a sound diagnostic framework for defining this new phenomenon has been applauded but concerns have risen regarding overpathologizing a mere pastime activity. The review by Aarseth et al. (2016) provides a fine but one-sided impression on IGD. What has been totally left out in the argumentation is the clinical perspective. Although the concerns depicted must not be ignored, the conclusion provided by the authors is reflecting quite subjective speculations while objectivity would rather be needful. (PsycINFO Database Record (c) 2019 APA, all rights reserved)</t>
  </si>
  <si>
    <t>Brain connectivity and psychiatric comorbidity in adolescents with internet gaming disorder.</t>
  </si>
  <si>
    <t>Han, Doug Hyun; Kim, Sun Mi; Bae, Sujin; Renshaw, Perry F.; Anderson, Jeffrey S.</t>
  </si>
  <si>
    <t>10.1111/adb.12347</t>
  </si>
  <si>
    <t>Prolonged Internet video game play may have multiple and complex effects on human cognition and brain development in both negative and positive ways. There is not currently a consensus on the principle effects of video game play neither on brain development nor on the relationship to psychiatric comorbidity. In this study, 78 adolescents with Internet gaming disorder (IGD) and 73 comparison subjects without IGD, including subgroups with no other psychiatric comorbid disease, with major depressive disorder and with attention deficit hyperactivity disorder (ADHD), were included in a 3 T resting state functional magnetic resonance imaging analysis. The severity of Internet gaming disorder, depression, anxiety and ADHD symptoms were assessed with the Young Internet Addiction Scale, the Beck Depression Inventory, the Beck Anxiety Inventory and the Korean ADHD rating scales, respectively. Patients with IGD showed an increased functional correlation between seven pairs of regions, all satisfying q &lt; 0.05 False discovery rates in light of multiple statistical tests: left frontal eye field to dorsal anterior cingulate, left frontal eye field to right anterior insula, left dorsolateral prefrontal cortex (DLPFC) to left temporoparietal junction (TPJ), right DLPFC to right TPJ, right auditory cortex to right motor cortex, right auditory cortex to supplementary motor area and right auditory cortex to dorsal anterior cingulate. These findings may represent a training effect of extended game play and suggest a risk or predisposition in game players for over‐connectivity of the default mode and executive control networks that may relate to psychiatric comorbidity. (PsycINFO Database Record (c) 2019 APA, all rights reserved)</t>
  </si>
  <si>
    <t>Ko, Chih‐Hung; Liu, Gin‐Chung; Yen, Ju‐Yu; Chen, Chiao‐Yun; Yen, Cheng‐Fang; Chen, Cheng‐Sheng</t>
  </si>
  <si>
    <t>This study aimed to evaluate brain correlates of cue-induced craving to play online games in subjects with Internet gaming addiction (IGA), subjects in remission from IGA and controls. The craving response was assessed by event-related design of functional magnetic resonance images (fMRIs). Fifteen subjects with IGA, 15 in remission from IGA and 15 controls were recruited in this study. The subjects were arranged to view the gaming screenshots and neutral images under investigation of fMRIs. The results showed that bilateral dorsolateral prefrontal cortex (DLPFC), precuneus, left parahippocampus, posterior cingulate and right anterior cingulate were activated in response to gaming cues in the IGA group and their activation was stronger in the IGA group than those in the control group. Their region-of-interest was also positively correlated with subjective gaming urge under cue exposure. These activated brain areas represent the brain circuit corresponding to the mechanism of substance use disorder. Thus, it would suggest that the mechanism of IGA is similar to substance use disorder. Furthermore, the IGA group had stronger activation over right DLPFC and left parahippocampus than did the remission group. The two areas would be candidate markers for current addiction to online gaming and should be investigated in future studies. (PsycINFO Database Record (c) 2019 APA, all rights reserved)</t>
  </si>
  <si>
    <t>Brain correlates of response inhibition in Internet gaming disorder.</t>
  </si>
  <si>
    <t>Chen, Chiao‐Yun; Huang, Mei‐Feng; Yen, Ju‐Yu; Chen, Cheng‐Sheng; Liu, Gin‐Chung; Yen, Cheng‐Fang; Ko, Chih‐Hung</t>
  </si>
  <si>
    <t>Psychiatry and Clinical Neurosciences</t>
  </si>
  <si>
    <t>10.1111/pcn.12224</t>
  </si>
  <si>
    <t>Aims: The present study aimed to evaluate the brain correlates of response inhibition among subjects with Internet gaming disorder (IGD). Methods: For this purpose, 15 men with IGD for at least 1 year, and 15 controls with no history of IGD were recruited to perform the Go/Nogo task under functional magnetic resonance imaging investigation. Prior to scanning, the subjects were assessed using the Chen Internet Addiction Scale and the Barrett Impulsivity Scale. Results: The control group exhibited activation of the right supplement motor area (SMA), dorsolateral prefrontal cortex, and caudate for response inhibition. However, the IGD group had a higher impulsivity and lower activity of the right SMA/pre‐SMA in comparison to the control group. Conclusions: The results obtained suggest that dysfunctional activation of the SMA for response inhibition is one of the candidate mechanisms of IGD. (PsycINFO Database Record (c) 2019 APA, all rights reserved)</t>
  </si>
  <si>
    <t>Breaking the habit. Commentary on: Policy responses to problematic video game use: A systematic review of current measures and future possibilities (Király et al., 2018).</t>
  </si>
  <si>
    <t>Müller, Kai Wilhelm</t>
  </si>
  <si>
    <t>10.1556/2006.7.2018.110</t>
  </si>
  <si>
    <t>Internet gaming disorder has been widely recognized as a new health issue. At present, we are experiencing a rapid growth of knowledge on different aspects of this disorder, such as, for instance, prevalence rates, underlying neurobiological mechanisms, and treatment strategies. In contrast, preventing individuals from developing Internet gaming disorder is a matter that has not yet progressed sufficiently. Although we can basically refer to measures and techniques known to be effective in preventing other addictive behaviors, the special demands of preventing Internet gaming disorder remain largely obscured or disregarded. The policy actions identified in the review by Király et al. (see record [rid]2018-52650-002[/rid]) demonstrate that first preventive approaches have been initiated but, on the other hand, it also points out that empirical research on their feasibility and effectiveness needs improvement. (PsycINFO Database Record (c) 2019 APA, all rights reserved)</t>
  </si>
  <si>
    <t>Bridging social capital in online communities: Heterogeneity and social tolerance of online game players in Japan.</t>
  </si>
  <si>
    <t>Kobayashi, Tetsuro</t>
  </si>
  <si>
    <t>Human Communication Research</t>
  </si>
  <si>
    <t>10.1111/j.1468-2958.2010.01388.x</t>
  </si>
  <si>
    <t>This article examines the democratic potential of online communities by investigating the influence of network heterogeneity on social tolerance in an online gaming environment. Online game communities are potential sources of bridging social capital because they tend to be relatively heterogeneous. Causal analyses are conducted using structural equation modeling with survey data collected in a three-wave panel of online game players in Japan. Results show that the heterogeneous composition of online community causally enhances social tolerance toward community members within the online gaming setting. Furthermore, results show that enhanced social tolerance toward online community members is generalized to offline settings. This causal process suggests that online communities provide access to bridging social capital by gathering heterogeneous populations around shared contexts. (PsycINFO Database Record (c) 2019 APA, all rights reserved)</t>
  </si>
  <si>
    <t>Can you hear me now? The impact of voice in an online gaming community.</t>
  </si>
  <si>
    <t>Williams, Dmitri; Caplan, Scott; Xiong, Li</t>
  </si>
  <si>
    <t>10.1111/j.1468-2958.2007.00306.x</t>
  </si>
  <si>
    <t>This paper reports the results of a controlled field experiment in which voice communication was introduced into an existing online community (online gaming guilds within the popular game 'World of Warcraft'), comparing a mix of voice and text with text only. Quantitative results suggest increases in liking and trust due to the addition of voice, as well as insulation from unexpected negative impacts of text-only play. The findings are discussed with respect to social capital, cyberbalkanization, and the general computer-mediated communication literature, with special attention paid to social information processing theory. (PsycINFO Database Record (c) 2019 APA, all rights reserved)</t>
  </si>
  <si>
    <t>Chaos and confusion in DSM-5 diagnosis of Internet Gaming Disorder: Issues, concerns, and recommendations for clarity in the field.</t>
  </si>
  <si>
    <t>Kuss, Daria J.; Griffiths, Mark D.; Pontes, Halley M.</t>
  </si>
  <si>
    <t>10.1556/2006.5.2016.062</t>
  </si>
  <si>
    <t>Background: The umbrella term 'Internet addiction' has been criticized for its lack of specificity given the heterogeneity of potentially problematic behaviors that can be engaged in online as well as different underlying etiological mechanisms. This has led to the naming of specific online addictions, the most notable being Internet Gaming Disorder (IGD). Methods: Using the contemporary literature concerning IGD and cognate topics, issues and concerns relating to the concept of IGD are examined. Results: Internet addiction and IGD are not the same, and distinguishing between the two is conceptually meaningful. Similarly, the diagnosis of IGD as proposed in the appendix of the latest (fifth) edition of the Diagnostic and Statistical Manual of Mental Disorders (DSM-5) remains vague regarding whether or not games need to be engaged in online, stating that IGD typically involves specific Internet games, but can also include offline games, adding to the lack of clarity. A number of authors have voiced concerns regarding the viability of including the word 'Internet' in IGD, and instead proposed to use the term 'video gaming disorder' or simply 'gaming disorder,' suggesting addiction to video gaming can also occur offline. Conclusion: The DSM-5 has caused more confusion than clarity regarding the disorder, reflected by researchers in the field contesting a supposedly reached consensus for IGD diagnosis. (PsycINFO Database Record (c) 2019 APA, all rights reserved)</t>
  </si>
  <si>
    <t>Characteristics and treatment response of self-identified problematic Internet users in a behavioral addiction outpatient clinic.</t>
  </si>
  <si>
    <t>Thorens, Gabriel; Achab, Sophia; Billieux, Joël; Khazaal, Yasser; Khan, Riaz; Pivin, Edward; Gupta, Vishal; Zullino, Daniel</t>
  </si>
  <si>
    <t>10.1556/JBA.3.2014.008</t>
  </si>
  <si>
    <t>Aims: Controversies remain about the validity of the diagnosis of problematic Internet use. This might be due in part to the lack of longitudinal naturalistic studies that have followed a cohort of patients who self-identify as having Internet-related problems. Methods: This retrospective study included 57 patients who consulted the Geneva Addiction Outpatient Clinic from January 1, 2007, to January 1, 2010. Patients underwent an initial clinical psychiatric evaluation that included collection of data on socio-demographics, method of referral, specific Internet usage, psychiatric diagnosis, and Internet Addiction Test (IAT) and Clinical Global Impression Scale (CGI) scores. Treatment consisted of individual psychotherapeutic sessions. Results: Of these patients, 98% were male and 37% were 18 years or younger. Most patients were online gamers (46% playing massively multiplayer online role-playing games). The mean IAT score was 52.9 (range 20–90). Sixty-eight percent of patients had a co-morbid psychiatric diagnosis, with social phobia being the most prevalent (17.8%). Patients who remained in treatment (dropout rate 24%) showed an overall improvement of symptoms: 38.6% showed significant or average improvement on their CGI score, 26.3% showed minimal improvement, and 14% showed no change. Conclusions: Our results support the hypothesis that there are specific types of Internet use, with online gaming mainly affecting young male patients. As Internet addiction is not yet an official diagnosis, better instruments are needed to screen patients and to avoid false-negative and false-positive diagnoses. Successful care should integrate the treatment of co-morbid symptoms and involve families and relatives in the therapeutic process. (PsycINFO Database Record (c) 2016 APA, all rights reserved)</t>
  </si>
  <si>
    <t>Characteristics of cybercrimes: Evidence from Chinese judgment documents.</t>
  </si>
  <si>
    <t>Cai, Tianji; Du, Li; Xin, Yanyu; Chang, Lennon Y. C.</t>
  </si>
  <si>
    <t>Police Practice &amp; Research: An International Journal</t>
  </si>
  <si>
    <t>10.1080/15614263.2018.1507895</t>
  </si>
  <si>
    <t>China has witnessed a rapid growth in internet use alongside an unprecedented increase in cybercrimes. Although studies have suggested that there are many factors that may contribute to the growing number of cybercrimes, such as the widespread use of online gaming, the low average income of internet users, and an increased access to IT skills, systematic analyses of actual convictions are rare. As the level of domestic cybercriminal activities increases rapidly, there is a growing call for empirical studies on cybercrime in China.Through the extraction of data from China Judgements Online, the newly released Chinese judgements service, this study examines the basic characteristics of cybercrimes in China by analysing 448 sentencing documents that cover four types of computer crimes: online frauds, real asset theft, virtual asset theft, and stolen accounts. We analyse cybercrime cases from the perspective of the underground economy, focusing on the roles that cybercriminals play in the value chains of the online underground market; more specifically, what kind of products and services are enabled through cyber theft, and how those products and services are integrated as components of the underground economy. (PsycInfo Database Record (c) 2020 APA, all rights reserved)</t>
  </si>
  <si>
    <t>Wei, Chang; Yu, Chengfu; Zhang, Wei</t>
  </si>
  <si>
    <t>We investigated the mediating role of school connectedness in the relationship between stressful life experience and online gaming addiction among elementary school children. In addition, we investigated whether this mediation process is moderated by gratitude. Participants were 579 upper elementary school students in China, who completed a survey regarding stressful life experience, school connectedness, gratitude, and online gaming addiction. Results showed that school connectedness partially mediated the relationship between stressful life experience and online gaming addiction. Moreover, this indirect association was moderated by gratitude, with a stronger indirect effect observed for children with low gratitude and a weaker indirect effect observed for those with high gratitude. Empirical implications of the findings, limitations in the study, and future directions for related research are discussed. (PsycInfo Database Record (c) 2020 APA, all rights reserved)</t>
  </si>
  <si>
    <t>Chinese adaptation of the Ten-Item Internet Gaming Disorder Test and prevalence estimate of Internet gaming disorder among adolescents in Taiwan.</t>
  </si>
  <si>
    <t>Chiu, Yu-Chuan; Pan, Yuan-Chien; Lin, Yu-Hsuan</t>
  </si>
  <si>
    <t>10.1556/2006.7.2018.92</t>
  </si>
  <si>
    <t>Background and aims: Internet gaming disorder (IGD) is an increasingly important topic and has been included in the Diagnostic and Statistical Manual of Mental Disorders (DSM-5) research criteria. This study aims to validate the Chinese version of the Ten-Item Internet Gaming Disorder Test (IGDT-10), a self-reported questionnaire based on DSM-5 IGD criteria, and to estimate the prevalence of IGD in adolescents. Methods: The IGDT-10 was translated to Chinese as a 10-item questionnaire rated on a 3-point Likert scale to evaluate the symptoms of IGD. Overall, 8,110 students from grade four to senior high who played Internet games were administered the questionnaire. In addition, 76 senior high-school students were interviewed using DSM-5 criteria to determine the optimal cut-off point that ensures adequate sensitivity, specificity, and diagnostic accuracy. The cut-off point was determined using the Youden’s index and optimal diagnostic accuracy. Results: The Chinese version of the IGDT-10 showed good internal consistency (Cronbach’s α = .85) and adequate diagnostic efficiency (area under the curve = 0.810). Through interviews, the optimal cut-off point was determined to be five out of the nine criteria (Youden’s index: 42.1%, diagnostic accuracy: 86.8%, sensitivity: 43.8%, and specificity: 98.3%). In this study, the prevalence of IGD among adolescent gamers was 3.1%. Conclusion: Findings evidence the validity and diagnostic accuracy of the IGDT-10 in the assessment of IGD. (PsycInfo Database Record (c) 2021 APA, all rights reserved)</t>
  </si>
  <si>
    <t>Clustering Finnish gambler profiles based on the money and time consumed in gambling activities.</t>
  </si>
  <si>
    <t>Heiskanen, Maria; Toikka, Arho</t>
  </si>
  <si>
    <t>10.1007/s10899-015-9556-8</t>
  </si>
  <si>
    <t>Gambling involves consumption of gamblers’ money and time. Gamblers are a heterogeneous group, and in addition to grouping gamblers based on personality factors, it is also important to find different gambler profiles with respect to their gambling behavior. Using the nationally representative survey ‘Finnish Gambling 2011’ (N = 4484), this article studies the subtypes of Finnish gamblers based on the frequency of gambling and the amounts of money and time used in different gambling forms. Cluster analysis reveals six profiles of gamblers, from infrequent gamblers to omnivorous gamblers. In the further analysis of the clusters, it was found that the highest problem gambling prevalence was in the groups of sport betting + electronic gaming machine gamblers and omnivorous gamblers, which were also both dominated by men. Certain gambling consumption patterns and risk factors for problem gambling are related to both socio-demographic backgrounds of the gamblers as well as the structural and situational characteristics of the games. The results have implications for the prevention of problem gambling, as some consumption patterns may be connected with the probability of developing gambling problems. (PsycINFO Database Record (c) 2019 APA, all rights reserved)</t>
  </si>
  <si>
    <t>Cognitive biases toward Internet game-related pictures and executive deficits in individuals with an Internet game addiction.</t>
  </si>
  <si>
    <t>Zhou, Zhenhe; Yuan, Guozhen; Yao, Jianjun</t>
  </si>
  <si>
    <t>PLoS ONE</t>
  </si>
  <si>
    <t>10.1371/journal.pone.0048961</t>
  </si>
  <si>
    <t>Background: The cue-related go/no-go switching task provides an experimental approach to study individual’s flexibility in changing situations. Because Internet addiction disorder (IAD) belongs to the compulsive-impulsive spectrum of disorders, it should present cognitive bias and executive functioning deficit characteristics of some of these types of disorders. Until now, no studies have been reported on cognitive bias and executive function involving mental flexibility and response inhibition in IAD. Methodology/Principal Findings: A total of 46 subjects who met the criteria of the modified Young’s Diagnostic Questionnaire for Internet addiction (YDQ) were recruited as an Internet game addiction (IGA) group, along with 46 healthy control individuals. All participants performed the Internet game-shifting task. Using hit rate, RT, d' and C as the dependent measures, a three-way ANOVA (group × target × condition) was performed. For hit rate, a significant effect of group, type of target and condition were found. The group–target interaction effect was significant. For RT, significant effects were revealed for group and type of target. The group–target interaction effect was significant. Comparisons of the means revealed that the slowing down of IGA relative to NIA was more pronounced when the target stimuli were neutral as opposed to Internet game-related pictures. In addition, the group–condition interaction effect was significant. For d', significant effects of group, type of target and condition were found. The group–target interaction effect was significant. For C, the type of target produced a significant effect. There was a positive correlation between the length of the addiction (number of years) and the severity of the cognitive bias. Conclusions: IGA present cognitive biases towards information related to Internet gaming. These biases, as well as poor executive functioning skills (lower mental flexibility and response inhibition), might be responsible for Internet game addiction. The assessment of cognitive biases in IGA might provide a methodology for evaluation of therapeutic effects. (PsycInfo Database Record (c) 2020 APA, all rights reserved)</t>
  </si>
  <si>
    <t>Cognitive distortions and gambling near-misses in Internet Gaming Disorder: A preliminary study.</t>
  </si>
  <si>
    <t>Wu, Yin; Sescousse, Guillaume; Yu, Hongbo; Clark, Luke; Li, Hong</t>
  </si>
  <si>
    <t>10.1371/journal.pone.0191110</t>
  </si>
  <si>
    <t>Increased cognitive distortions (i.e. biased processing of chance, probability and skill) are a key psychopathological process in disordered gambling. The present study investigated state and trait aspects of cognitive distortions in 22 individuals with Internet Gaming Disorder (IGD) and 22 healthy controls. Participants completed the Gambling Related Cognitions Scale as a trait measure of cognitive distortions, and played a slot machine task delivering wins, near-misses and full-misses. Ratings of pleasure ('liking') and motivation to play ('wanting') were taken following the different outcomes, and gambling persistence was measured after a mandatory phase. IGD was associated with elevated trait cognitive distortions, in particular skill-oriented cognitions. On the slot machine task, the IGD group showed increased 'wanting' ratings compared with control participants, while the two groups did not differ regarding their 'liking' of the game. The IGD group displayed increased persistence on the slot machine task. Near-miss outcomes did not elicit stronger motivation to play compared to full-miss outcomes overall, and there was no group difference on this measure. However, a near-miss position effect was observed, such that near-misses stopping before the payline were rated as more motivating than near-misses that stopped after the payline, and this differentiation was attenuated in the IGD group, suggesting possible counterfactual thinking deficits in this group. These data provide preliminary evidence for increased incentive motivation and cognitive distortions in IGD, at least in the context of a chance-based gambling environment. (PsycInfo Database Record (c) 2020 APA, all rights reserved)</t>
  </si>
  <si>
    <t>Cognitive neuroscience can support public health approaches to minimise the harm of ‘losses disguised as wins’ in multiline slot machines.</t>
  </si>
  <si>
    <t>Myles, Dan; Carter, Adrian; Yücel, Murat</t>
  </si>
  <si>
    <t>European Journal of Neuroscience</t>
  </si>
  <si>
    <t>10.1111/ejn.14191</t>
  </si>
  <si>
    <t>Video slot machines are associated with both accelerated transition into problematic forms of gambling, as well as psychosocial harm above and beyond other forms of gambling. A growing body of evidence is uncovering how key design features of multiline slot machines produce an inflated experience of reward, despite the fact that these features offer no overall financial benefit to the player. A pernicious example of this are ‘losses disguised as wins’ (LDWs), which occur when simultaneous bets placed on multiple lines result in a winning combination that returns an amount greater than zero, but less the total wager. These events are usually accompanied by the same celebratory sounds and animations that accompany true wins. We argue that LDWs may leverage neuropsychological phenomena that underlie reinforcement learning and contribute to extended or repetitive use and gambling‐related harm. While other characteristics of slot machine gambling have been examined by cognitive neuroscientists, this feature has not yet received attention. Neuroscientific methods can be used to assess the impact of LDWs on the human reward system, to assess the claim that these events are a reinforcing and contributing factor in the development of harmful play. Positive findings would provide further persuasive evidence in support of strategies to minimise gambling harm through the regulation of machine design. (PsycINFO Database Record (c) 2019 APA, all rights reserved)</t>
  </si>
  <si>
    <t>Cognitive–behavioral therapy for Internet gaming disorder: A systematic review and meta‐analysis.</t>
  </si>
  <si>
    <t>Stevens, Matthew W. R.; King, Daniel L.; Dorstyn, Diana; Delfabbro, Paul H.</t>
  </si>
  <si>
    <t>Clinical Psychology &amp; Psychotherapy</t>
  </si>
  <si>
    <t>10.1002/cpp.2341</t>
  </si>
  <si>
    <t>Objective: Although there is sufficient research and clinical evidence to support the inclusion of gaming disorder in the latest revision of the International Classification of Diseases, relatively little is known about the effectiveness of first‐line psychological treatment for gaming disorder or internet gaming disorder (IGD) as it is listed in the Diagnostic and Statistical Manual. This systematic review employed meta‐analytic techniques to determine the effectiveness of cognitive–behavioural therapy (CBT) for IGD on four key outcomes: IGD symptoms, anxiety, depression, and time spent gaming. Method: A database search identified 12 independent CBT studies. Effect size estimates (Hedges' g) with associated confidence intervals, prediction intervals, and p values for each pre–post treatment outcome, were calculated. Study reporting quality was evaluated in accordance with the Consolidated Standards of Reporting Trials guidelines. Subgroup and moderator analyses were undertaken to investigate potential sources of heterogeneity. Results: CBT demonstrated high efficacy in reducing IGD symptoms (g = 0.92; [0.50, 1.34]) and depression (g = 0.80, [0.21, 1.38]), and showed moderate efficacy in reducing anxiety (g = 0.55, [0.17, 0.93]) at post‐test. There was insufficient power to determine whether CBT was capable of reducing time spent gaming. Treatment gains at follow‐up were nonsignificant across the four treatment outcomes. Conclusions: The pooled findings suggest that CBT for IGD is an effective shortterm intervention for reducing IGD and depressive symptoms. However, the effectiveness of CBT for reducing actual time spent gaming was unclear. Given the limitations of this evidence base, there is a need for more rigorous studies to determine the potential long‐term benefits of CBT for IGD. Public Health Significance Statement: Given the rise in treatment demand for internet gaming disorder (IGD) and problematic gaming, it is necessary to determine which treatments are most effective for whom and under which conditions. This review shows that cognitive‐behavioural therapy for IGD, which is often considered the first‐line therapy, can improve IGD symptoms and comorbid depression. However, treatment gains tend to be short‐term and their effect in reducing time spent gaming is unclear. Programs that target problematic gaming may be improved by additional support beyond the standard program of therapy sessions. More funding and resources are needed to support the development of a more rigorous evidence base on IGD and its treatment. (PsycInfo Database Record (c) 2020 APA, all rights reserved)</t>
  </si>
  <si>
    <t>Commentary on Baggio et al. (2016): Internet/gaming addiction is more than heavy use over time.</t>
  </si>
  <si>
    <t>Demetrovics, Z.; Király, O.</t>
  </si>
  <si>
    <t>10.1111/add.13244</t>
  </si>
  <si>
    <t>Comments on an article by Stephanie Baggio et al. (see record [rid]2016-07153-013[/rid]). Baggio et al. pointed out that self-report instruments suffer from a great many shortcomings, and may therefore be unreliable in the assessment of addictive disorders. As an alternative form of assessment, Baggio et al. examined whether heavy use of internet/gaming over time was an appropriate way to estimate addiction. Results suggested that heavy use over time was less suitable for the assessment of addictive-like behaviors than traditional addiction scales, as it had weaker associations with comorbid factors and only a moderate correlation with the addiction scales, meaning only a slight overlap between the two concepts. The gaming literature has made several interesting contributions to this question, although these were not mentioned in the paper by Baggio et al. In addition to the issues listed by Baggio et al., a recent study pointed out that in the case of low-prevalence disorders, screening instruments with average or even high sensitivity and specificity have surprisingly low positive predictive values, meaning that a very large number of those who screen positive do not, in fact, have the disorder leading to possible over-pathologizing of the behaviors measured. Therefore, finding more accurate assessment methods for large-scale surveys would be beneficial. (PsycINFO Database Record (c) 2019 APA, all rights reserved)</t>
  </si>
  <si>
    <t>Commentary on Dixon et al. (2014): Understanding the abuse liability of modern electronic gaming machines.</t>
  </si>
  <si>
    <t>Clark, Luke; Sharman, Steve</t>
  </si>
  <si>
    <t>10.1111/add.12697</t>
  </si>
  <si>
    <t>Comments on an article by M. J. Dixon et al. (see record [rid]2014-34878-001[/rid]). Dixon et al. focuses on ‘Losses disguised as wins’ (LDWs) inmulti-line slot machines. LDWs occur when a player wins a smaller amount than their initial wager. While these events are accompanied by the traditional ‘bells and whistles’ of a jackpot win, they in fact constitute an overall loss. (PsycINFO Database Record (c) 2019 APA, all rights reserved)</t>
  </si>
  <si>
    <t>Commentary on Markham et al. (2014): Huffing and puffing our way to accurate gambling‐related harm prevalence estimates.</t>
  </si>
  <si>
    <t>Hodgins, David C.</t>
  </si>
  <si>
    <t>10.1111/add.12678</t>
  </si>
  <si>
    <t>Comments on an article, Gambling expenditure predicts harm: evidence from a venue-level study by F. Markham et al. (2014). Markham et al. provide further evidence that there is a significant, robust positive relationship between gambling availability and gambling-related harm. Importantly, they show this relationship using a different level of analysis than previous researchers have used—they model the association between prevalence of electronic gambling machine (EGM) per capita expenditure at the venue level and gambling-related harm population estimates. These sophisticated statistical models, including the Huff modeling of the consumer population, suggest that about 25% of the variance in gambling-related harm is associated with monthly expenditure per adult, venue type and number of EGMS per venue. (PsycINFO Database Record (c) 2019 APA, all rights reserved)</t>
  </si>
  <si>
    <t>Commentary on van der Maas et al. (2017): Going where the action is.</t>
  </si>
  <si>
    <t>Markham, Francis; Young, Martin</t>
  </si>
  <si>
    <t>10.1111/add.13958</t>
  </si>
  <si>
    <t>Comments on an article by Maas M. Van der et al. (see record [rid]2017-33486-001[/rid]). In an admirable study of casino bus tours in Ontario, van der Maas et al. took the unusual step of going—as Erving Goffman might have put it—‘where the action is’. The authors recruited study participants by undertaking venue exit surveys (i.e. intercept surveys) outside six ‘racinos’ and one casino in Ontario, Canada. They surveyed a stratified sample of venue-goers who were resident in Ontario and aged more than 54 years, and included the Problem Gambling Severity Index (PGSI) as a primary outcome measure. (PsycINFO Database Record (c) 2019 APA, all rights reserved)</t>
  </si>
  <si>
    <t>Petry, Nancy M.</t>
  </si>
  <si>
    <t>10.1111/j.1360-0443.2010.03132.x</t>
  </si>
  <si>
    <t>Comments on an article by Antonius J. van Rooij et al. (see record [rid]2011-00895-031[/rid]). The authors describe a longitudinal study evaluating the presence and persistence of compulsive or problematic internet gaming in a large sample of Dutch school children. In many ways, this study goes beyond earlier research in attempting to identify and evaluate longitudinally 'gaming addiction'. It examined a large sample, had a high response rate, employed a longitudinal design and included assessments of other presumably related constructs, such as psychosocial health. The van Rooij et al. study was a school-based survey, and it had a high response rate. The longitudinal nature of the study design is critical to interpretation of the findings. Interestingly, only half the respondents classified initially as ‘addicted’ to gaming remained so 1 year later. As we move forward in understanding more clearly how, why and who engages in problematic internet gaming, we should also consider the past.The internet gaming 'addiction' of the early 21st century may be reminiscent of video arcade and television 'addiction' from the previous generation. (PsycInfo Database Record (c) 2020 APA, all rights reserved)</t>
  </si>
  <si>
    <t>Commentary on: Are we overpathologizing everyday life? A tenable blueprint for behavioral addiction research: Excessive behaviors are not necessarily addictive behaviors.</t>
  </si>
  <si>
    <t>Ko, Chih-Hung; Yen, Ju-Yu</t>
  </si>
  <si>
    <t>10.1556/2006.4.2015.015</t>
  </si>
  <si>
    <t>Background and Aims: The commentary aims to provide clarity to the article 'Are we overpathologizing everyday life? A tenable blueprint for behavioral addiction research.' Methods: We provide another viewpoint for the important issues of behavior addiction. Result: The course of behavior addiction should be further studied. The criteria of withdrawal and tolerance of behavior addiction are ill-defined and need to be further evaluated. Conclusions: The etiology, course, presentation, and functional impairment of behavior addiction should be validated by evidence-based data before being defined as a disorder. (PsycINFO Database Record (c) 2019 APA, all rights reserved)</t>
  </si>
  <si>
    <t>Commentary on: Are we overpathologizing everyday life? A tenable blueprint for behavioral addiction research: Problems with atheoretical and confirmatory research approaches in the study of behavioral addictions.</t>
  </si>
  <si>
    <t>10.1556/2006.4.2015.019</t>
  </si>
  <si>
    <t>Background and Aims: This commentary is written in response to a paper by Billieux, Schimmenti, Khazaal, Maurage and Hereen (2015) published in the Journal of Behavioral Addictions. Methods: It supports and extends the arguments by Billieux, Schimmenti et al. (2015): that the study of behavioral addictions too often rests on atheoretical and confirmatory research approaches. This tends to lead to theories that lack specificity and a neglect of the underlying processes that might explain why repetitive problem behaviors occur. Results: In this commentary I extend the arguments by Billieux, Schimmenti et al. (2015) and argue that such research approaches might take us further away from conceptualizing psychiatric diagnoses that can be properly validated, which is already a problem in the field. Furthermore, I discuss whether the empirical support for conceptualizing repetitive problem behaviors as addictions might rest on research practices that have been methodologically biased to produce a result congruent with the proposal that substance addictions and behavioral addictions share similar traits. Conclusions: I conclude by presenting a number of ways of going forward, chief of which is the proposal that we might wish to go beyond a priori assumptions of addiction in favor of identifying the essential problem manifestations for each new potential behavioral addiction. (PsycINFO Database Record (c) 2019 APA, all rights reserved)</t>
  </si>
  <si>
    <t>Commentary: A response to 'problems with the concept of video game 'addiction': Some case study examples.'</t>
  </si>
  <si>
    <t>Blaszczynski, Alex</t>
  </si>
  <si>
    <t>10.1007/s11469-007-9132-2</t>
  </si>
  <si>
    <t>Confusion surrounds the concept and definition of videogame addiction. There is an inherent tendency to categorize certain repetitive appetitive behaviours as addictive on the basis of adverse consequences without taking into account the core requirement of impaired control manifested as the failure to cease or limit behaviour despite the genuine motivation to do so. Value-based criticism of a behaviour or its associated harm is insufficient to pathologize that behaviour as a psychological disorder. Similarly, the simple act of applying one set of diagnostic criteria for one disorder to another is not scientifically or logically acceptable. The study of videogame play may shed light on the concept of nonsubstance addictions and the role of pre-existing mental health in its etiology. Richard Wood (see record [rid]2008-05878-001[/rid]) offers an interesting perspective on this topic. (PsycINFO Database Record (c) 2019 APA, all rights reserved)</t>
  </si>
  <si>
    <t>Comorbidity between behavioral addictions and Attention Deficit/Hyperactivity Disorder: A systematic review.</t>
  </si>
  <si>
    <t>Karaca, Servet; Saleh, Ayman; Canan, Fatih; Potenza, Marc N.</t>
  </si>
  <si>
    <t>10.1007/s11469-016-9660-8</t>
  </si>
  <si>
    <t>We aimed to conduct a systematic review to examine the rates of comorbid Attention Deficit/Hyperactivity Disorder (ADHD) and various behavioral addictions, including gambling disorder, food addiction/binge-eating disorder, sex addiction/hypersexuality disorder, Internet addiction/Internet gaming disorder, compulsive buying disorder, and exercise addiction. PubMed and Web of Science were searched for articles published before December, 2015. Exclusion criteria were studies with either behavioral addictions or ADHD only, but not both; review articles, case reports, case series, book chapters, and letters to the editor. Studies not using standardized diagnostic criteria for ADHD, gambling disorder, or binge-eating disorder were also excluded. Of the 3126 citations found, 14 studies fulfilled the inclusion criteria. Five reported results for rates of comorbid ADHD and gambling disorder, three for those of ADHD and binge-eating disorder, two for those of ADHD and sex addiction, and four for those of ADHD and Internet addiction. No studies were found to report rates of comorbid ADHD and compulsive buying disorder or exercise addiction. The prevalence of comorbid ADHD in individuals with behavioral addictions ranged from 5.8 % to 88.3 %. The prevalence of comorbid behavioral addictions in those with ADHD ranged from 5.9 % to 71.8 %. This systematic review revealed a high degree of co-occurrence of ADHD and behavioral addictions. The findings of this review shed light on the need to explore the links between ADHD and behavioral addictions and their implications for treatment. (PsycInfo Database Record (c) 2020 APA, all rights reserved)</t>
  </si>
  <si>
    <t>Comorbidity of internet gaming disorder and alcohol use disorder: A focus on clinical characteristics and gaming patterns.</t>
  </si>
  <si>
    <t>Na, Euihyeon; Lee, Hyeseon; Choi, Inyoung; Kim, Dai‐Jin</t>
  </si>
  <si>
    <t>The American Journal on Addictions</t>
  </si>
  <si>
    <t>10.1111/ajad.12528</t>
  </si>
  <si>
    <t>Background and Objectives: Although Internet gaming disorder (IGD), which has been considered as a behavioral addiction in DSM‐5, shares core features with alcohol use disorder (AUD), there has been minimal research on the clinical implications of the comorbidity between IGD and AUD. The purpose of this study is to investigate clinical psychopathologies and Internet game usage patterns of IGD, AUD, and their comorbid status. Methods: Participants (n = 1819) completed a cross‐sectional web‐based survey. The survey questionnaire included socio‐demographic data, the IGD scale according to DSM‐5 criteria, the Korean version of Alcohol Use Disorders Identification Test for AUD, the Dickman Impulsivity Inventory (DII)‐short version for impulsivity, the Brief Self‐Control Scale (BSCS) for self‐control, the subscales of the Symptom Check‐List 90 Items‐Revised (SCL‐90‐R) for depression and anxiety, and the Behavioral Inhibition System/Behavioral Approach System Scale, and the Internet game usage patterns. Results: The comorbidity group had substantially more severe clinical features such as impulsivity, impaired self‐control, and mood symptoms than either IGD or AUD only. Especially the depression scale for the comorbidity group (26.0) is considerably higher than 13.0 for IGD and 16.0 for AUD alone. Furthermore, the comorbidity group spent twice as much money on Internet gaming as IGD alone (all p &lt; .05). Conclusions and Significance: The findings of this study indicate that the comorbidity between IGD with AUD showed more severe psychopathological impairments, and the respective persons spent more money on gaming than either IGD or AUD alone. These particular characteristics may serve as feasible therapeutic targets in clinical settings. (PsycINFO Database Record (c) 2019 APA, all rights reserved)</t>
  </si>
  <si>
    <t>Comparative study of the effects of bupropion and escitalopram on internet gaming disorder.</t>
  </si>
  <si>
    <t>Song, Jinuk; Park, Jeong Ha; Han, Doug Hyun; Roh, Sungwon; Son, Ji Hyun; Choi, Tae Young; Lee, Hyuk; Kim, Tae Ho; Lee, Young Sik</t>
  </si>
  <si>
    <t>10.1111/pcn.12429</t>
  </si>
  <si>
    <t>Aim: We compared the efficacy of bupropion and escitalopram treatments in Internet gaming disorder (IGD) patients. Methods: We recruited 119 adolescents and adults with IGD. We treated these participants for 6 weeks in three groups as follows: 44 participants were treated with bupropion SR (bupropion group), 42 participants were treated with escitalopram (escitalopram group), and 33 patients without any medication were observed in the community (observation group). At baseline and at the 6-week follow-up visit, all subjects were evaluated using the Clinical Global Impression-Severity Scale, the Young Internet Addiction Scale, the Beck Depression Inventory, the ADHD Rating Scale, and the Behavioral Inhibition and Activation Scales. Results: Both the escitalopram group and the bupropion group showed improvement on all clinical symptom scales after 6 weeks of treatment compared to the observation group. Additionally, the bupropion group showed greater improvement on scores for the Clinical Global Impression-Severity Scale, the Young Internet Addiction Scale, the ADHD Rating Scale, and the Behavioral Inhibition Scale than the escitalopram group. Conclusion: Both bupropion and escitalopram were effective in treating and managing IGD symptoms. Moreover, bupropion appeared to be more effective than escitalopram in improving attention and impulsivity in IGD patients. In addition, attention and impulsivity seem to be important for the management of IGD. (PsycINFO Database Record (c) 2019 APA, all rights reserved)</t>
  </si>
  <si>
    <t>Comparing the effects of bupropion and escitalopram on excessive internet game play in patients with major depressive disorder.</t>
  </si>
  <si>
    <t>Nam, Beomwoo; Bae, Sujin; Kim, Sun Mi; Hong, Ji Seon; Han, Doug Hyun</t>
  </si>
  <si>
    <t>Clinical Psychopharmacology and Neuroscience</t>
  </si>
  <si>
    <t>10.9758/cpn.2017.15.4.361</t>
  </si>
  <si>
    <t>Objective: Several studies have suggested the efficacy of bupropion and escitalopram on reducing the excessive internet game play. We hypothesized that both bupropion and escitalopram would be effective on reducing the severity of depressive symptoms and internet gaming disorder (IGD) symptoms in patients with both major depressive disorder and IGD. However, the changes in brain connectivity between the default mode network (DMN) and the salience network were different between bupropion and escitalopram due to their different pharmacodynamics. Methods: This study was designed as a 12-week double blind prospective trial. Thirty patients were recruited for this research (15 bupropion group + 15 escitalopram group). To assess the differential functional connectivity (FC) between the hubs of the DMN and the salience network, we selected 12 regions from the automated anatomical labeling in PickAtals software. Results: After drug treatment, the depressive symptoms and IGD symptoms in both groups were improved. Impulsivity and attentional symptoms in the bupropion group were significantly decreased, compared to the escitalopram group. After treatment, FC within only the DMN in escitalopram decreased while FC between DMN and salience network in bupropion group decreased. Bupropion was associated with significantly decreased FC within the salience network and between the salience network and the DMN, compared to escitalopram. Conclusion: Bupropion showed greater effects than escitalopram on reducing impulsivity and attentional symptoms. Decreased brain connectivity between the salience network and the DMN appears to be associated with improved excessive IGD symptoms and impulsivity in MDD patients with IGD. (PsycINFO Database Record (c) 2017 APA, all rights reserved)</t>
  </si>
  <si>
    <t>Comparison of brain connectivity between Internet gambling disorder and Internet gaming disorder: A preliminary study.</t>
  </si>
  <si>
    <t>Bae, Sujin; Han, Doug Hyun; Jung, Jaebum; Nam, Ki Chun; Renshaw, Perry F.</t>
  </si>
  <si>
    <t>10.1556/2006.6.2017.061</t>
  </si>
  <si>
    <t>Background and aims: Given the similarities in clinical symptoms, Internet gaming disorder (IGD) is thought to be diagnostically similar to Internet-based gambling disorder (ibGD). However, cognitive enhancement and educational use of Internet gaming suggest that the two disorders derive from different neurobiological mechanisms. The goal of this study was to compare subjects with ibGD to those with IGD. Methods: Fifteen patients with IGD, 14 patients with ibGD, and 15 healthy control subjects were included in this study. Resting-state functional magnetic resonance imaging data for all participants were acquired using a 3.0 Tesla MRI scanner (Philips, Eindhoven, The Netherlands). Seed-based analyses, the three brain networks of default mode, cognitive control, and reward circuitry, were performed. Results: Both IGD and ibGD groups demonstrated decreased functional connectivity (FC) within the default-mode network (DMN) (family-wise error p &lt; .001) compared with healthy control subjects. However, the IGD group demonstrated increased FC within the cognitive network compared with both the ibGD (p &lt; .01) and healthy control groups (p &lt; .01). In contrast, the ibGD group demonstrated increased FC within the reward circuitry compared with both IGD (p &lt; .01) and healthy control subjects (p &lt; .01). Discussion and conclusions: The IGD and ibGD groups shared the characteristic of decreased FC in the DMN. However, the IGD group demonstrated increased FC within the cognitive network compared with both ibGD and healthy comparison groups. (PsycINFO Database Record (c) 2019 APA, all rights reserved)</t>
  </si>
  <si>
    <t>Conceptual issues concerning internet addiction and Internet Gaming Disorder: Further critique on Ryding and Kaye (2017).</t>
  </si>
  <si>
    <t>10.1007/s11469-017-9818-z</t>
  </si>
  <si>
    <t>The recent commentary paper by Ryding and Kaye, Journal of Mental Health and Addiction (see record [rid]2017-42455-001[/rid]), rightly claimed that 'internet addiction' (IA) is a conceptual minefield and raised some important issues for researchers and treatment providers working in the online addiction field. In the present commentary paper, some of the assertions made by Ryding and Kaye are briefly critiqued and extended. More specifically, the present paper (i) examines IA and Internet-based addictions and argues that IA is now a misnomer, (ii) examines IA and its relationship to Internet Gaming Disorder (IGD) and argues IA and IGD are two completely different constructs, and that IGD is a sub-type of gaming disorder rather than a sub-type of IA, (iii) argues that the time spent engaging in online activities is not a good criterion for assessing online addictions and that the context of use is far more important criterion, and (iv) argues that those researchers working in the IA field can learn a lot from the problem gambling field in collecting robust data. More specifically, one of the innovative ways forward could be to build strategic partnerships with commercial online companies to analyze their behavioral tracking data. (PsycINFO Database Record (c) 2019 APA, all rights reserved)</t>
  </si>
  <si>
    <t>Conceptualizing behavioural addiction in children and adolescents.</t>
  </si>
  <si>
    <t>Kräplin, Anja</t>
  </si>
  <si>
    <t>10.1111/add.13846</t>
  </si>
  <si>
    <t>Comments on an article by D. Kardefelt-Winther et al. (see record [rid]2017-07398-001[/rid]). Kardefelt-Winther et al. raise the important issue that current conceptualizations and diagnostic methods applied in behavioral addiction research increase the inflationary use of an insufficiently defined clinical diagnosis and result in the pathologizing of normal behavior. To prevent this critical trend, the authors propose a common definition of behavioral addiction with specific exclusion criteria and invite other researchers to contribute to this definition. The proposed definition focuses on two main components: (a) a significant functional impairment or distress as direct consequence of the behavior and (b) the persistence of the behavior over a significant amount of time. From a developmental psychological perspective, two issues of this definition should additionally be considered if research is conducted in children and adolescents. The first issue concerns the age-specific definition of behavioral addiction and the age-specific validation of diagnostic instruments. As second issue, the component ‘significant timeframe’ of the authors’ definition of behavioral addiction has to be discussed and balanced even more carefully for children and adolescents. (PsycINFO Database Record (c) 2019 APA, all rights reserved)</t>
  </si>
  <si>
    <t>Conceptualizing internet use disorders: Addiction or coping process?</t>
  </si>
  <si>
    <t>10.1111/pcn.12413</t>
  </si>
  <si>
    <t>This paper problematizes the tendency to study Internet use disorders from a perspective of addiction. It is argued that an addiction perspective, grounded in our understanding of substance use disorders, has not contributed much to an improved understanding of the antecedents and etiology of Internet use disorders. Despite this, researchers continue to frame Internet use disorders as an addiction, recently exemplified by the inclusion of Internet gaming disorder in the DSM‐5 research appendix as a behavioral addiction. This paper claims that the decision to use an addiction framework to study Internet use disorders has consequences for the way in which results are interpreted, which impacts the potential for theoretical and etiological contributions negatively. The paper argues that a perspective of addiction may not be the most useful approach because it causes a mismatch between theory and findings in empirical work: it is not uncommon to find that a study is positioned as a study of addiction, but presents findings more illustrative of coping behaviors. The paper draws on two examples from the literature to illustrate this mismatch and discusses how this hinders theoretical and etiological development. The question that is asked going forward is what alternative explanations we might identify by not exclusively adhering to an addiction framework for purposes of research. Recommendations are given for how to usefully approach the study of Internet use disorders outside a framework of addiction. It also discusses how scholars who still prefer a framework of addiction might strengthen their conceptual position to ensure improved contributions to etiology and theoretical development. (PsycINFO Database Record (c) 2019 APA, all rights reserved)</t>
  </si>
  <si>
    <t>Sublette, Victoria Anne; Mullan, Barbara</t>
  </si>
  <si>
    <t>Massively Multiplayer Online Games (MMOGs) have received considerable attention in news headlines describing gamers who have died while engaging in excessive play. However, more common physical and psychosocial effects attributed to online video gaming are social isolation, increased aggression, and negative academic and occupational consequences. In consideration of the bias in reporting negative consequences of video gaming, a systematic review was conducted to evaluate the evidence of the effects of MMOGs on those who play them. In the sixteen studies that met the inclusion criteria, analysis revealed that only those players who were classified as 'addicted' or engaged in 'problematic game play' experienced significant negative consequences, with many gamers finding positive aspects to video gaming such as enjoyment, feelings of achievement, friendship, and a sense of community. However, significant limitations in the studies point to the need for further research so that appropriate treatments and interventions can be developed for problematic game play. (PsycINFO Database Record (c) 2019 APA, all rights reserved)</t>
  </si>
  <si>
    <t>Consumer perspectives on gambling harm minimisation measures in an Australian jurisdiction.</t>
  </si>
  <si>
    <t>Jackson, Alun C.; Christensen, Darren R.; Francis, Kate L.; Dowling, Nicki A.</t>
  </si>
  <si>
    <t>10.1007/s10899-015-9568-4</t>
  </si>
  <si>
    <t>This paper investigates consumer perspectives of implemented and proposed gambling harm minimisation measures taken from a geographically stratified survey of adult residents in Tasmania, Australia. Electronic gaming machine (EGM) gamblers were asked whether current and proposed EGM harm minimisation measures impacted on their actual or anticipated gambling expenditure and enjoyment. Participants were analysed based on their endorsement of Problem Gambling Severity Index criteria (scores 0–27), and categorised as non-problem gamblers (score 0), low-risk gamblers (scores 1–2), and moderate/problem gamblers (scores 3+). Specifically, we wanted to identify harm minimisation policies that resulted in the lowest decreases in enjoyment for non-problem gamblers and the highest decreases in expenditure for moderate/problem gamblers. Regarding current policies, the lowest decrease in enjoyment for non-problem gamblers was the ban on Automatic Teller Machines (ATMs) in EGM venues (0.2 %) while the highest decrease in expenditure for moderate/problem gamblers was the reduction in maximum lines (46.9 %). For the proposed measures, the lowest decrease in enjoyment for non-problem gamblers was visible clocks (1.2 %) while the highest decrease in expenditure for moderate/problem gamblers was reducing cash withdrawals (36.3 %). These results suggest universal EGM harm minimisation measures can differentially target non-problem and moderate/problem gamblers. (PsycINFO Database Record (c) 2019 APA, all rights reserved)</t>
  </si>
  <si>
    <t>Consuming entertainment media: How media effects can vary by users’ controllability.</t>
  </si>
  <si>
    <t>Yoon, Gunwoo; Ham, Chang-Dae</t>
  </si>
  <si>
    <t>Current Psychology: A Journal for Diverse Perspectives on Diverse Psychological Issues</t>
  </si>
  <si>
    <t>10.1007/s12144-015-9306-1</t>
  </si>
  <si>
    <t>Previous communication studies have focused on how media content influences human aggression. Few studies, however, have been conducted regarding the influence of situational variables on human aggression. Regarding online gaming, the present study examines how game users’ aggression is influenced by two idiosyncratic situational variables: 'degree of control' (playing vs. watching) and 'degree of interaction' (alone vs. together). The feeling of presence is also examined as a mediator to explicate the mechanism through which these situational variables influence the game users’ levels of aggression. The results demonstrate that degree of control significantly affects users’ aggression. Aggression is increased when players actively participate in the game versus simply watching; situational factors that are associated with the way people engage in interactive media cause short-term shifts in players’ aggression. Implications and future research directions are discussed. (PsycInfo Database Record (c) 2020 APA, all rights reserved)</t>
  </si>
  <si>
    <t>Co-Operative Conflict Resolution: An Experimental Validation of Aircraft Self-Separation in a Classroom Environment.</t>
  </si>
  <si>
    <t>van Westrenen, Fulko; Groeneweg, Jaap</t>
  </si>
  <si>
    <t>The International Journal of Aviation Psychology</t>
  </si>
  <si>
    <t>10.1207/S15327108IJAP1303_03</t>
  </si>
  <si>
    <t>Aircraft self-separation is a concept in which the responsibility for aircraft separation is shifted from the ground to the air. To make self-separation possible the aircraft is equipped with an Airborne Separation Assurance System (ASAS). It is thought that with ASAS both capacity and safety will be improved. This article reviews an experiment in which the concept was tested using 24 pilots at the same time, flying together using PC-based simulators in a computer network. Results showed that separation can be maintained, even in extreme situations. Results also demonstrated that the pilot models used in computer simulation show behavior very similar to that of pilots in cockpit simulators. Finally, results also showed that in this simulation, pilot workload due to the extra task of maintaining separation is low. Competitive 'gaming' among aircraft was not evident. (PsycInfo Database Record (c) 2020 APA, all rights reserved)</t>
  </si>
  <si>
    <t>Correlates, comorbidities, and suicidal tendencies of problematic game use in a national wide sample of Korean adults.</t>
  </si>
  <si>
    <t>Park, Subin; Jeon, Hong Jin; Son, Jung Woo; Kim, Haesoo; Hong, Jin Pyo</t>
  </si>
  <si>
    <t>International Journal of Mental Health Systems</t>
  </si>
  <si>
    <t>10.1186/s13033-017-0143-5</t>
  </si>
  <si>
    <t>[Retraction notice: A retraction for this article was reported in Vol 11[53] of International Journal of Mental Health Systems (see record [rid]2017-41694-001[/rid]). The authors are retracting this article. After publication they became aware that the criteria they had used for the diagnosis of problematic game use were not the DSM-5 Internet gaming disorder criteria as reported in the article but other similar criteria. As this error undermines the results and conclusions of their study they are retracting this article. All authors agree with this retraction.] Background: This study aimed to investigate the prevalence, correlates, comorbidities, and suicidal tendencies of problematic game use in a nationally representative sample of Korean adults. Methods: Of the 6022 subjects who participated in the 2011 Korean Epidemiologic Catchment Area study and completed the Composite International Diagnostic Interview 2.1, 1397 game users were evaluated for problematic game use using 9-item DSM-5 proposed criteria for Internet gaming disorder. Respondents who responded 'yes' to five or more of the nine DSM-5 criteria were considered as problematic game users and the reminders were considered as normal game users. Results: 4.0% (56/1397) of game users were classified as a problematic game user. Problematic game users were more likely to be in younger age group and live in urban area compared with normal game user. Problematic game use was positively associated with several psychiatric disorders including nicotine use disorder, depressive disorder, and anxiety disorder, but not associated with alcohol use disorder and obsessive-compulsive disorder, after adjusting for age, sex, and residential area. Problematic game use was significantly and positively associated with suicide plans, after controlling for psychiatric disorders as well as socio-demographic factors. Conclusion: Problematic game use is relatively prevalent in Korean adult population and highly comorbid with other psychiatric disorders and suicidality. Therefore, preventive strategy for problematic game use is needed for game users who were more likely to be addicted such as young adults in urban area, and mental health screening and appropriate treatment are needed for individuals with problematic game use. (PsycINFO Database Record (c) 2019 APA, all rights reserved)</t>
  </si>
  <si>
    <t>'Correlates, comorbidities, and suicidal tendencies of problematic game use in a national wide sample of Korean adults': Retraction.</t>
  </si>
  <si>
    <t>10.1186/s13033-017-0162-2</t>
  </si>
  <si>
    <t>Reports the retraction of 'Correlates, comorbidities, and suicidal tendencies of problematic game use in a national wide sample of Korean adults' by Subin Park, Hong Jin Jeon, Jung Woo Son, Haesoo Kim and Jin Pyo Hong (International Journal of Mental Health Systems, 2017[May][11], Vol 11[35]). The authors are retracting this article. After publication they became aware that the criteria they had used for the diagnosis of problematic game use were not the DSM-5 Internet gaming disorder criteria as reported in the article but other similar criteria. As this error undermines the results and conclusions of their study they are retracting this article. All authors agree with this retraction. (The following abstract of the original article appeared in record [rid]2017-21474-001[/rid]). Background: This study aimed to investigate the prevalence, correlates, comorbidities, and suicidal tendencies of problematic game use in a nationally representative sample of Korean adults. Methods: Of the 6022 subjects who participated in the 2011 Korean Epidemiologic Catchment Area study and completed the Composite International Diagnostic Interview 2.1, 1397 game users were evaluated for problematic game use using 9-item DSM-5 proposed criteria for Internet gaming disorder. Respondents who responded 'yes' to five or more of the nine DSM-5 criteria were considered as problematic game users and the reminders were considered as normal game users. Results: 4.0% (56/1397) of game users were classified as a problematic game user. Problematic game users were more likely to be in younger age group and live in urban area compared with normal game user. Problematic game use was positively associated with several psychiatric disorders including nicotine use disorder, depressive disorder, and anxiety disorder, but not associated with alcohol use disorder and obsessive-compulsive disorder, after adjusting for age, sex, and residential area. Problematic game use was significantly and positively associated with suicide plans, after controlling for psychiatric disorders as well as socio-demographic factors. Conclusion: Problematic game use is relatively prevalent in Korean adult population and highly comorbid with other psychiatric disorders and suicidality. Therefore, preventive strategy for problematic game use is needed for game users who were more likely to be addicted such as young adults in urban area, and mental health screening and appropriate treatment are needed for individuals with problematic game use. (PsycINFO Database Record (c) 2019 APA, all rights reserved)</t>
  </si>
  <si>
    <t>Cortical thickness and volume abnormalities in internet gaming disorder: Evidence from comparison of recreational internet game users.</t>
  </si>
  <si>
    <t>Wang, Ziliang; Wu, Lingdan; Yuan, Kai; Hu, Yanbo; Zheng, Hui; Du, Xiaoxia; Dong, Guangheng</t>
  </si>
  <si>
    <t>10.1111/ejn.13987</t>
  </si>
  <si>
    <t>Although online gaming may lead to Internet gaming disorder (IGD), most players are recreational game users (RGUs) who do not develop IGD. Thus far, little is known about brain structural abnormalities in IGD subjects relative to RGUs. The inclusion of RGUs as a control group could minimize the potential effects of gaming experience and gaming‐related cue familiarity on the neural mechanism of IGD subjects. In this study, structural magnetic resonance imaging data were acquired from 38 IGD subjects and 66 RGUs with comparable age, gender, and educational level. Group differences in cortical thickness and volume were analyzed using the FreeSurfer software. Correlations between cortical changes and addiction severity were calculated for both groups. Compared with the RGU group, the IGD group showed significantly decreased cortical thickness in the left lateral orbitofrontal cortex, inferior parietal lobule, bilateral cuneus, precentral gyrus, and right middle temporal gyrus. Moreover, significantly reduced cortical volume was observed in the left superior temporal gyrus and right supramarginal gyrus in the IGD group. Whole‐brain correlational analysis indicated different correlations between the two groups. The brain regions that showed group differences were considered to be involved in cognitive control, decision making, and reward/loss processing. These functions may serve as potential mechanisms that explain why IGD individuals experience negative outcomes in frequent game playing. (PsycINFO Database Record (c) 2019 APA, all rights reserved)</t>
  </si>
  <si>
    <t>Craving behavioral intervention for internet gaming disorder: Remediation of functional connectivity of the ventral striatum.</t>
  </si>
  <si>
    <t>Zhang, Jin‐Tao; Ma, Shan‐Shan; Li, Chiang‐Shan R.; Liu, Lu; Xia, Cui‐Cui; Lan, Jing; Wang, Ling‐Jiao; Liu, Ben; Yao, Yuan‐Wei; Fang, Xiao‐Yi</t>
  </si>
  <si>
    <t>10.1111/adb.12474</t>
  </si>
  <si>
    <t>Psychobehavioral intervention is an effective treatment of Internet addiction, including Internet gaming disorder (IGD). However, the neural mechanisms underlying its efficacy remain unclear. Cortical‐ventral striatum (VS) circuitry is a common target of psychobehavioral interventions in drug addiction, and cortical‐VS dysfunction has been reported in IGD; hence, the primary aim of the study was to investigate how the VS circuitry responds to psychobehavioral interventions in IGD. In a cross‐sectional study, we examined resting‐state functional connectivity of the VS in 74 IGD subjects (IGDs) and 41 healthy controls (HCs). In a follow‐up craving behavioral intervention (CBI) study, of the 74 IGD subjects, 20 IGD subjects received CBI (CBI+) and 16 IGD subjects did not (CBI−). All participants were scanned twice with similar time interval to assess the effects of CBI. IGD subjects showed greater resting‐state functional connectivity of the VS to left inferior parietal lobule (lIPL), right inferior frontal gyrus and left middle frontal gyrus, in positive association with the severity of IGD. Moreover, compared with CBI−, CBI+ showed significantly greater decrease in VS‐lIPL connectivity, along with amelioration in addiction severity following the intervention. These findings demonstrated that functional connectivity between VS and lIPL, each presumably mediating gaming craving and attentional bias, may be a potential biomarker of the efficacy of psychobehavioral intervention. These results also suggested that non‐invasive techniques such as transcranial magnetic or direct current stimulation targeting the VS‐IPL circuitry may be used in the treatment of Internet gaming disorders. (PsycINFO Database Record (c) 2019 APA, all rights reserved)</t>
  </si>
  <si>
    <t>Crimping the Croupier: Electronic and mechanical automation of table, community and novelty games in Australia.</t>
  </si>
  <si>
    <t>Armstrong, Tess; Rockloff, Matthew; Donaldson, Phillip</t>
  </si>
  <si>
    <t>10.4309/jgi.2016.33.7</t>
  </si>
  <si>
    <t>Technological innovation has increased electronic and mechanical automation to traditional games that replace or augment human croupiers, and also change how the games are enjoyed. Little is known about how these automated products may influence people’s gambling or entice new players to try these table and community games. Research regarding the characteristics of electronic gaming machines (EGMs) has provided insights into the potential consequences associated with technological enhancements. However, without knowing how these products differ to their traditional counterparts, it is difficult to begin to understand their implications on player expenditures and product safety. An Australian national environmental scan of these electronically and mechanically enhanced table-game and community-game products was conducted to identify the characteristics of these automated products Australia-wide. Based on EGM research (Armstrong &amp; Rockloff, 2015), the 'VICES' framework was identified as an appropriate organising principle for surveying the features of automated products. The VICES acronym specifies 5 criteria by which automated products might differ from traditional table-games: (v)isual and auditory enhancements, (i)llusion of control, (c)ognitive complexity, (e)xpedited play, and (s)ocial customisation. The findings suggest that automation provides the potential for the provision of products that intensify gambling engagement with the attendant potential for gambling-related harm. Further research, however, is needed to find if this potential harm is manifest in real-world gambling environments. (PsycINFO Database Record (c) 2017 APA, all rights reserved)</t>
  </si>
  <si>
    <t>Criteria for conceptualizing behavioural addiction should be informed by the underlying behavioural mechanism.</t>
  </si>
  <si>
    <t>Tunney, Richard J.; James, Richard J. E.</t>
  </si>
  <si>
    <t>10.1111/add.13831</t>
  </si>
  <si>
    <t>Comments on an article by D. Kardefelt-Winther et al. (see record [rid]2017-07398-001[/rid]). Kardefelt-Winther et al. make a number of important points with respect to the criteria for defining behavioral addiction. In this commentary, the authors make the case that any new recipe or criterion for behavioral addiction must include an analysis of the behavior itself within a framework informed by the principles of associative learning. The current Zeitgeist for creating new forms of behavioral addiction, or rather new things to be addicted to, conflates enthusiasm and passion with pathology. As the authors point out, engaging in a behavior to the extent that other people judge it to be excessive places an arbitrary threshold on what constitutes a normal level of behavior, rather than on meeting objective criteria for addiction. Similarly, the commentators agree that the mere correlation of a behavior with factors that are also known to be correlated with substance addiction is a logical error and that this risks pathologizing common behaviors, but also risks trivializing behaviors that may be shown to cause significant harm. (PsycINFO Database Record (c) 2019 APA, all rights reserved)</t>
  </si>
  <si>
    <t>Cross-cultural adaptation of the Internet Gaming Disorder Scale—Short Form (IGDS9-SF) to the Brazilian context.</t>
  </si>
  <si>
    <t>Donadon, Mariana F.; Chagas, Marcos H. N.; Apolinário-da-Silva, Thiago D.; Okino, Erika T. K.; Hallak, Jaime E. C.; Nicoletti, Êdela A.; Pereira-Lima, Karina; Degan, Edson A.; Santos, Rafael G.; Machado-de-Sousa, João Paulo; Simei, João L. Q.; Oliveira, Lucas M.; Pontes, Halley M.; Osório, Flávia L.</t>
  </si>
  <si>
    <t>Trends in Psychiatry and Psychotherapy</t>
  </si>
  <si>
    <t>10.1590/2237-6089-2019-0032</t>
  </si>
  <si>
    <t>Introduction: The Internet Gaming Disorder Scale-Short Form (IGDS9-SF) assesses the severity, harmful effects and/or consequences of excessive online and offline gaming. Its conciseness and theoretical foundations on current diagnostic criteria of gaming disorders make it a useful resource for clinical and screening settings. Objective: To describe the process of cross-cultural adaptation of the IGDS9-SF to the Brazilian context. Methods: The cross-cultural adaptation involved the steps of independent translation of the instrument, synthesis version, back-translation, pre-test and elaboration of the final version. Content validity assessment was conducted by a multidisciplinary committee of experts and consisted of both a quantitative analysis (calculation of content validity coefficients-CVC) and a qualitative analysis (assessment of the experts’ comments and suggestions). The pre-test sample consisted of 30 gamers with variable sociodemographic characteristics. Results: The cross-cultural adaptation of the scale followed the proposed protocol, and the CVC was satisfactory (≥ 0.83) for all the structures and equivalences assessed. Most of the suggestions made by the experts were accepted (mainly adjustments and language standardization). The gamers who participated in the pre-test judged the scale easy to understand and did not suggest changes. Discussion: The Brazilian version of the IGDS9-SF showed adequate content validity and is available for researchers and clinicians, as well as for the investigation of additional psychometric characteristics. (PsycInfo Database Record (c) 2021 APA, all rights reserved)</t>
  </si>
  <si>
    <t>Cross‐sectional and longitudinal epidemiological studies of internet gaming disorder: A systematic review of the literature.</t>
  </si>
  <si>
    <t>Mihara, Satoko; Higuchi, Susumu</t>
  </si>
  <si>
    <t>10.1111/pcn.12532</t>
  </si>
  <si>
    <t>Aim: The diagnostic criteria of Internet gaming disorder (IGD) have been included in section III of DSM‐5. This study aims to systematically review both cross‐sectional and longitudinal epidemiological studies of IGD. Methods: All publications included in PubMed and PsycINFO up to May 2016 were systematically searched to identify cross‐sectional studies on prevalence and longitudinal studies of IGD. In the process of identification, articles in non‐English languages and studies focusing solely on the use of gaming were excluded, and those meeting the methodological requirements set by this review were included. As a result, 37 cross‐sectional and 13 longitudinal studies were selected for review. Results: The prevalence of IGD in the total samples ranged from 0.7% to 27.5%. The prevalence was higher among males than females in the vast majority of studies and tended to be higher among younger rather than older people in some studies. Geographical region made little difference to prevalence. Factors associated with IGD were reported in 28 of 37 cross‐sectional studies. These were diverse and covered gaming, demographic and familial factors, interpersonal relations, social and school functioning, personality, psychiatric comorbidity, and physical health conditions. Longitudinal studies identified risk and protective factors, and health and social consequences of IGD. The natural course of IGD was diverse but tended to be more stable among adolescents compared to adults. Conclusion: Although existing epidemiological studies have provided useful data, differences in methodologies make it difficult to compare the findings of these studies when drawing consensus. Future international studies using reliable and uniform methods are warranted. (PsycINFO Database Record (c) 2019 APA, all rights reserved)</t>
  </si>
  <si>
    <t>Cue‐elicited craving–related lentiform activation during gaming deprivation is associated with the emergence of internet gaming disorder.</t>
  </si>
  <si>
    <t>Dong, Guangheng; Wang, Min; Liu, Xiaoyue; Liang, Qianxin; Du, Xiaoxia; Potenza, Marc N.</t>
  </si>
  <si>
    <t>10.1111/adb.12713</t>
  </si>
  <si>
    <t>Internet gaming disorder (IGD) is associated with negative health measures. However, little is known regarding the brain mechanisms or cognitive factors that may predict transitions from regular game use (RGU) to IGD. Such knowledge may help identify individuals who are particularly vulnerable to IGD and aid in prevention efforts. One hundred forty‐nine individuals with RGU were scanned when they were performing a cue‐elicited‐craving task before gaming and after gaming was suddenly ceased. One year later, 23 were found to have developed IGD (RGU_IGD). We compared the original data from these 23 RGU_IGD subjects and 23 one‐to‐one matched subjects still meeting criteria for RGU (RGU_RGU). RGU_IGD and RGU_RGU subjects showed similarities in the cue‐elicited‐craving task before gaming. Significant group‐by‐time interaction identified the bilateral lentiform nucleus. Post hoc analysis showed the interaction was related to increased activation in the RGU_IGD subjects following gaming. Significant correlations were observed between self‐reported cravings and lentiform activation in the RGU_IGD subjects. Among individuals with RGU, gaming‐cue‐induced lentiform activation following a session of gaming may predict subsequent development of IGD. The findings suggest a biological mechanism for emergence of IGD that may help inform prevention interventions. (PsycINFO Database Record (c) 2019 APA, all rights reserved)</t>
  </si>
  <si>
    <t>Cue-induced craving in internet-communication disorder using visual and auditory cues in a cue-reactivity paradigm.</t>
  </si>
  <si>
    <t>Wegmann, Elisa; Stodt, Benjamin; Brand, Matthias</t>
  </si>
  <si>
    <t>10.1080/16066359.2017.1367385</t>
  </si>
  <si>
    <t>Internet-communication disorder (ICD) signifies the excessive, uncontrolled use of online-communication applications such as social networking sites, instant messaging services, or blogs. Despite the ongoing debate about classification and phenomenology, there is an increasing number of individuals suffering from negative consequences due to their uncontrolled use of these applications. Moreover, there is growing evidence for similarities between behavioral addictions and even substance-use disorders. Cue-reactivity and craving are considered as key concepts of the development and maintenance of addictive behavior. Based on the assumption that certain visual symbols, as well as auditory ringtones are associated with online-communication applications, this study investigates the effect of visual and auditory cues compared to neutral cues on subjective craving for communication application use in addiction-related behavior. In a 2 x 2 between-subjects design, 86 participants were confronted with cues of one of four conditions (visual addiction-related, visual neutral, auditory addiction-related, auditory neutral). Baseline and post-craving measurements and tendencies towards ICD were assessed. The results reveal increased craving reactions after the presentation of addiction-related cues while craving reactions decrease after neutral cues. The craving measurements were also correlated with tendencies towards ICD. The results emphasize that cue-reactivity and craving are relevant mechanisms of the development and maintenance of an ICD. Moreover, they show parallels with further specific Internet-use disorders, such as Internet-gaming disorder, and even substance-use disorder, so that a classification as behavioral addiction should be considered. (PsycINFO Database Record (c) 2019 APA, all rights reserved)</t>
  </si>
  <si>
    <t>Snodgrass, Jeffrey G.; Lacy, Michael G.; Dengah, H. J. Francois II; Batchelder, Greg; Eisenhower, Scarlett; Thompson, Rory Sascha</t>
  </si>
  <si>
    <t>Ethos</t>
  </si>
  <si>
    <t>[Correction Notice: An Erratum for this article was reported in Vol 44(2) of Ethos (see record [rid]2016-28083-011[/rid]). In the original article, the last name of the author Scarlett Eisenhower was incorrect and should be Eisenhauer.] We examine how online sociocultural context influences play experience in the popular online role‐playing game, World of Warcraft (WoW). We focus on how guilds, in‐game associations of like‐minded players, establish social relationships and cultural understandings that shape online play experience. Some guilds help their members regulate the stressful arousal emerging from challenging gaming activities—such as collaborative raids, where multiple players together try to defeat challenging opponents termed bosses—maximizing stress' positive eustressful potential. By contrast, so‐called 'hard‐core' raiding guilds, the primary focus of this article, push their members to more extreme forms of online gaming, linking in‐game arousal with problematic patterns of play, potentially transforming pleasurable gaming eustress into harmful distress. Overall, we treat guilds as emergent communities of play, which, in the manner they differentially regulate their members’ gaming experiences, sharply illuminate the deep sociocultural shaping of the stress process. We suggest that these cultural processes are less visible in studies focusing more narrowly on distress or eustress alone—typically, medical anthropology in the first case, games studies in the second—making a balanced approach such as ours critical to psychological anthropologists hoping to clarify how culture lends psychobiological arousal its positive or negative valence. (PsycINFO Database Record (c) 2019 APA, all rights reserved)</t>
  </si>
  <si>
    <t>'Culture and the jitters: Guild affiliation and online gaming eustress/distress': Corrigendum.</t>
  </si>
  <si>
    <t>Snodgrass, Jeffrey G.; Lacy, Michael G.; Dengah, H. J. Francois II; Batchelder, Greg; Eisenhauer, Scarlett; Thompson, Rory Sascha</t>
  </si>
  <si>
    <t>10.1111/etho.12136</t>
  </si>
  <si>
    <t>Reports an error in 'Culture and the jitters: Guild affiliation and online gaming eustress/distress' by Jeffrey G. Snodgrass, Michael G. Lacy, H. J. Francois Dengah 22, Greg Batchelder, Scarlett Eisenhower and Rory Sascha Thompson (Ethos, 2016[Mar], Vol 44[1], 50-78). In the original article, the last name of the author Scarlett Eisenhower was incorrect and should be Eisenhauer. (The following abstract of the original article appeared in record [rid]2016-11650-006[/rid]). We examine how online sociocultural context influences play experience in the popular online role‐playing game, World of Warcraft (WoW). We focus on how guilds, in‐game associations of like‐minded players, establish social relationships and cultural understandings that shape online play experience. Some guilds help their members regulate the stressful arousal emerging from challenging gaming activities—such as collaborative raids, where multiple players together try to defeat challenging opponents termed bosses—maximizing stress' positive eustressful potential. By contrast, so‐called 'hard‐core' raiding guilds, the primary focus of this article, push their members to more extreme forms of online gaming, linking in‐game arousal with problematic patterns of play, potentially transforming pleasurable gaming eustress into harmful distress. Overall, we treat guilds as emergent communities of play, which, in the manner they differentially regulate their members’ gaming experiences, sharply illuminate the deep sociocultural shaping of the stress process. We suggest that these cultural processes are less visible in studies focusing more narrowly on distress or eustress alone—typically, medical anthropology in the first case, games studies in the second—making a balanced approach such as ours critical to psychological anthropologists hoping to clarify how culture lends psychobiological arousal its positive or negative valence. (PsycINFO Database Record (c) 2019 APA, all rights reserved)</t>
  </si>
  <si>
    <t>Cyberbullying on online gaming platforms for children and youth.</t>
  </si>
  <si>
    <t>McInroy, Lauren B.; Mishna, Faye</t>
  </si>
  <si>
    <t>Child &amp; Adolescent Social Work Journal</t>
  </si>
  <si>
    <t>Cyberbullying has been recognized as a serious social concern. Considering the varied contexts of online engagement by children and youth is increasingly necessary to adequately understand their experiences and the impact of their participation. An online context which requires further attention is gaming platforms, which are especially popular among boys. Methods: Using a theoretical approach of social dominance, this paper analyzed secondary data drawn from a mixed methods study of cyberbullying to investigate the prevalence and experience of gaming among a quantitative survey sample (n = 670) of 4th, 7th, and 10th grade students, as well as the experience and impact of gaming on a qualitative interview sub-sample (n = 57). Gaming prevalence rates are provided. Boys were significantly more likely to engage in internet gaming (though the effect size was small); χ² (1, n = 669) = 10.11, p = 0.001, phi = −0.123, 95% CI (−0.207, −0.047). Qualitative content analysis (QCA) identified four themes: (1) aggression (exceeding what was required to achieve game objectives) characterized gaming culture and pervaded gaming platforms; (2) anonymity contributed to the culture of aggression; (3) participants often did not consider aggression cyberbullying, but rather just a part of the culture of gaming platforms; and (4) participants’ responses to aggressive behaviors. Certain behaviors on gaming platforms may not be appropriately recognized as cyberbullying. Implications for social work practice with children and youth are provided. (PsycInfo Database Record (c) 2020 APA, all rights reserved)</t>
  </si>
  <si>
    <t>Decision-making for risky gains and losses among college students with Internet gaming disorder.</t>
  </si>
  <si>
    <t>Yao, Yuan-Wei; Chen, Pin-Ru; Song Li; Wang, Ling-Jiao; Zhang, Jin-Tao; Yip, Sarah W.; Chen, Gang; Deng, Lin-Yuan; Liu, Qin-Xue; Fang, Xiao-Yi</t>
  </si>
  <si>
    <t>10.1371/journal.pone.0116471</t>
  </si>
  <si>
    <t>Individuals with Internet gaming disorder (IGD) tend to exhibit disadvantageous risky decision-making not only in their real life but also in laboratory tasks. Decision-making is a complex multifaceted function and different cognitive processes are involved in decision-making for gains and losses. However, the relationship between impaired decision-making and gain versus loss processing in the context of IGD is poorly understood. The main aim of the present study was to separately evaluate decision-making for risky gains and losses among college students with IGD using the Cups task. Additionally, we further examined the effects of outcome magnitude and probability level on decision-making related to risky gains and losses respectively. Sixty college students with IGD and 42 matched healthy controls (HCs) participated. Results indicated that IGD subjects exhibited generally greater risk taking tendencies than HCs. In comparison to HCs, IGD subjects made more disadvantageous risky choices in the loss domain (but not in the gain domain). Follow-up analyses indicated that the impairment was associated to insensitivity to changes in outcome magnitude and probability level for risky losses among IGD subjects. In addition, higher Internet addiction severity scores were associated with percentage of disadvantageous risky options in the loss domain. These findings emphasize the effect of insensitivity to losses on disadvantageous decisions under risk in the context of IGD, which has implications for future intervention studies. (PsycInfo Database Record (c) 2020 APA, all rights reserved)</t>
  </si>
  <si>
    <t>Decreased functional connectivity between ventral tegmental area and nucleus accumbens in internet gaming disorder: Evidence from resting state functional magnetic resonance imaging.</t>
  </si>
  <si>
    <t>Zhang, Jin-Tao; Ma, Shan-Shan; Yip, Sarah W.; Wang, Ling-Jiao; Chen, Chao; Yan, Chao-Gan; Liu, Lu; Liu, Ben; Deng, Lin-Yuan; Liu, Qin-Xue; Fang, Xiao-Yi</t>
  </si>
  <si>
    <t>10.1186/s12993-015-0082-8</t>
  </si>
  <si>
    <t>Background: Internet gaming disorder (IGD) has become an increasing mental health problem worldwide. Decreased resting-state functional connectivity (rsFC) between the ventral tegmental area (VTA) and the nucleus accumbens (NAcc) has been found in substance use and is thought to play an important role in the development of substance addiction. However, rsFC between the VTA and NAcc in a non-substance addiction, such as IGD, has not been assessed previously. The current study aimed to investigate: (1) if individuals with IGD exhibit alterations in VTA-NAcc functional connectivity; and (2) whether VTA-NAcc functional connectivity is associated with subjective Internet craving. Methods: Thirty-five male participants with IGD and 24 healthy control (HC) individuals participated in resting-state functional magnetic resonance imaging. Regions of interest (left NAcc, right NAcc and VTA) were selected based on the literature and were defined by placing spheres centered on Talairach Daemon coordinates. Results: In comparison with HCs, individuals with IGD had significantly decreased rsFC between the VTA and right NAcc. Resting-state functional connectivity strength between the VTA and right NAcc was negatively correlated with self-reported subjective craving for the Internet. Conclusions: These results suggest possible neural functional similarities between individuals with IGD and individuals with substance addictions. (PsycINFO Database Record (c) 2019 APA, all rights reserved)</t>
  </si>
  <si>
    <t>Decreased serum glutamate levels in male adults with Internet gaming disorder: A pilot study.</t>
  </si>
  <si>
    <t>Paik, Soo-Hyun; Choi, Mi Ran; Kwak, Su Min; Bang, Sol Hee; Kim, Dai-Jin</t>
  </si>
  <si>
    <t>10.9758/cpn.2018.16.3.276</t>
  </si>
  <si>
    <t>Objective: Alteration in glutamatergic neurotransmission and dopaminergic dysfunction has been implicated in both the initiation and expression of addiction related behaviors. This pilot study was aimed to investigate the serum levels of glutamate and dopamine in adults with internet gaming disorder (IGD). Methods: We measured serum levels of glutamate and dopamine in male participants with IGD (n = 26) and age-matched healthy controls (n = 25). Clinical interviews were performed to identify IGD and to rule out psychiatric comorbidities. Serum levels of glutamate and dopamine were examined by enzyme immunoassays using ELISA Kits. Results: Serum levels of glutamate were lower among IGD than control (IGD: 24.184 ± 12.303 µg/ml; control: 33.676 ± 12.413 µg/ml; t = 2.742, p = 0.008), while levels of dopamine did not differ between. Serum glutamate and dopamine levels did not correlate with gaming hours and exposure to game in the IGD group. But serum glutamate levels were positively correlated with the dopamine levels (r = 0.360, p = 0.013). Conclusion: Our results suggest that altered glutamatergic neurotransmission may contribute to the pathophysiology of IGD. (PsycINFO Database Record (c) 2019 APA, all rights reserved)</t>
  </si>
  <si>
    <t>Defining tolerance in internet gaming disorder: Isn't it time?</t>
  </si>
  <si>
    <t>King, Daniel L.; Delfabbro, Paul H.</t>
  </si>
  <si>
    <t>10.1111/add.13448</t>
  </si>
  <si>
    <t>This letter discusses tolerance in internet gaming disorder. The inclusion of internet gaming disorder (IGD) in the appendix of the DSM-5 is a preliminary endorsement of gaming as an addictive behaviour. Further research is now required to validate the proposed criteria [2]. However, applying the concept of tolerance to a complex activity such as gaming may be more difficult than is currently acknowledged in the DSM-5 formulation. A useful case in point is the popular internet gaming activity called Massively Multiplayer Online (MMO) gaming. MMO games feature large, persistent on-line worlds that support social cooperative play and intricate reward systems wherein players aim to accomplish various goals. (PsycINFO Database Record (c) 2019 APA, all rights reserved)</t>
  </si>
  <si>
    <t>Delay discounting, risk-taking, and rejection sensitivity among individuals with Internet and Video Gaming Disorders.</t>
  </si>
  <si>
    <t>Weinstein, Aviv; Abu, Hodaya Ben; Timor, Ayelet; Mama, Yaniv</t>
  </si>
  <si>
    <t>10.1556/2006.5.2016.081</t>
  </si>
  <si>
    <t>Background and aims: There is a previous evidence for impulsivity in individuals with Internet and Video Gaming Disorders. The aim of this study was to examine whether Internet and video game addictions are associated with experiential delay discounting, risk-taking, and sensitivity to social rejection using computerized tasks and questionnaires. Methods: Twenty participants (mean age 24, SD = 1.55) with high score on the Problematic Online Gaming Questionnaire (POGQ) were compared with 20 participants (mean age 24.8, SD = 1.34) with low score on the POGQ. They performed on computerized Balloon Analog Risk Task and Experiential Delay discounting Task (EDT), and filled in the sensitivity to social rejection questionnaire. Results: Participants with high POGQ scores had lower measures of delay discounting, higher measures of risk-taking, and higher measures of sensitivity to social rejection compared with participants with low POGQ scores. Discussion: The results of this study support the previous evidence of risk-taking and provide new evidence for difficulties in delay discounting and sensitivity to social rejection among those who score high on Internet and video games. Conclusions: The results suggest that Internet- and video game-addicted individuals seek immediate gratification and cannot wait for later reward. Furthermore, these individuals spend time in the virtual world, where they feel safe, and avoid social interactions presumably due to fears of social rejection. (PsycINFO Database Record (c) 2019 APA, all rights reserved)</t>
  </si>
  <si>
    <t>Depression, internet gaming disorder, and the moderating effect of the gamer-avatar relationship: An exploratory longitudinal study.</t>
  </si>
  <si>
    <t>Burleigh, Tyrone L.; Stavropoulos, Vasilis; Liew, Lucas W. L.; Adams, Baxter L. M.; Griffiths, Mark D.</t>
  </si>
  <si>
    <t>10.1007/s11469-017-9806-3</t>
  </si>
  <si>
    <t>Research into Internet gaming disorder (IGD) literature largely uses cross-sectional designs and seldom examines gaming context-related factors. Therefore, the present study combined a cross-sectional and longitudinal design to examine depression and the gamer-avatar relationship (GAR) as risk factors in the development of IGD among emerging adults. IGD behaviors of 125 gamers (64 online gamers, Mage = 23.3 years, SD = 3.4; 61 offline gamers, Mage = 23.0 years, SD = 3.4) were assessed using the nine-item Internet Gaming Disorder Scale Short Form (IGDS-SF9; Pontes and Griffiths Revista Argentina de Ciencias del Comportamiento, 7, 102–118, 2015a; Computers in Human Behavior, 45, 137–143, 2015b). The Self-Presence Scale (Ratan and Dawson Communication Research, 2015) and the Beck Depression Inventory (Beck et al. 1996) were also used to assess gamers’ levels of GAR and depressive symptoms, respectively. Regression and moderation analyses revealed that depression and the GAR act as individual risk factors in the development of IGD over time. Furthermore, the GAR exacerbates the IGD risk effect of depression. (PsycINFO Database Record (c) 2019 APA, all rights reserved)</t>
  </si>
  <si>
    <t>Desensitization of triggers and urge reprocessing for an adolescent with Internet addiction disorder.</t>
  </si>
  <si>
    <t>Bae, Hwallip; Kim, Daeho</t>
  </si>
  <si>
    <t>Journal of EMDR Practice and Research</t>
  </si>
  <si>
    <t>10.1891/1933-3196.6.2.73</t>
  </si>
  <si>
    <t>This case study reports the successful treatment of Internet addiction in a 13-year-old male using four 45-minute sessions of the desensitization of triggers and urge reprocessing (DeTUR) protocol—an addiction protocol of eye movement desensitization and reprocessing (EMDR; Popky, 2005). This protocol uses EMDR procedures to process current triggers and positive future templates, but it does not identify or directly address any past trauma. At baseline, the participant showed a moderate level of Internet addiction (scoring 75 on Young’s Internet Addiction Test [IAT]) and moderate depression (26 on the Beck Depression Inventory [BDI]). During assessment, he identified 7 triggers for Internet gaming and rated the associated urge to engage in the activity with scores of 3–9 on the level of urge scale (0 = lowest, 10 = strongest). Using the DeTUR protocol, the level of urge for each trigger was reduced to 2, which the participants defined as 'not being able to think about or crave for the game.' After treatment, his symptoms had declined to nonclinical levels (38 on IAT and 6 on BDI) and he was able to restrict his time on the Internet to an hour per day. These therapeutic gains were maintained at 6- and 12-month follow-up. The DeTUR may be a good treatment option for Internet addiction and further controlled studies are needed. (PsycINFO Database Record (c) 2016 APA, all rights reserved)</t>
  </si>
  <si>
    <t>Kale, Sudhir H.</t>
  </si>
  <si>
    <t>UNLV Gaming Research &amp; Review Journal</t>
  </si>
  <si>
    <t>Rising e-commerce volumes the world over provide opportunities to global marketers to expand their markets using the Internet. While Internet casinos have had their share of failures, the industry still rakes in three times the revenues as web pornography. Converging web technology allows for Internet gaming operators to expand their markets all over the world. However, appealing to consumers in different countries and regions requires adaptation of websites to the cultural milieu of the various target markets. This paper reviews existing literature on culture and website design and goes on to discuss the impact of culture on designing Internet gaming sites. A series of propositions hypothesizing the impact of culture on consumer responses to online gaming sites have been formulated using Hofstede's cultural dimensions. Theoretical and managerial implications of the proposed framework have also been discussed. (PsycINFO Database Record (c) 2019 APA, all rights reserved)</t>
  </si>
  <si>
    <t>Desire and the consumption of danger: Electronic gaming machines and the commodification of interiority.</t>
  </si>
  <si>
    <t>Livingstone, Charles</t>
  </si>
  <si>
    <t>10.1080/16066350500338161</t>
  </si>
  <si>
    <t>This article brings together disparate elements of commercialized mass gambling, briefly describing the consumption of local gambling using electronic gaming machines (EGMs) in the Australian state of Victoria, particularly its capital, Melbourne. It also reports on the fieldwork research involving conversations with 62 self-identified EGM 'problem gamblers'. The article brings the empirical material produced by analysis of data and discussions into conversation with the social theory of Cornelius Castoriadis and others in order to explain some aspects of the rapidly developing social institution of commercialised mass gambling. The article seeks to 'dig into' the heart of the gambling transaction, as an act of dangerous consumption, in order to pursue understanding of the significance that this holds for the social individual, and for understanding of the role of desire in the commodification of the interiority of the subject, which, it is argued, lies at the core of dangerous consumptions. (PsycINFO Database Record (c) 2019 APA, all rights reserved)</t>
  </si>
  <si>
    <t>Development and content validity of a screening instrument for gaming addiction in adolescents: The Gaming Addiction Identification Test (GAIT).</t>
  </si>
  <si>
    <t>Vadlin, Sofia; Åslund, Cecilia; Nilsson, Kent W.</t>
  </si>
  <si>
    <t>Scandinavian Journal of Psychology</t>
  </si>
  <si>
    <t>10.1111/sjop.12196</t>
  </si>
  <si>
    <t>This study describes the development of a screening tool for gaming addiction in adolescents—the Gaming Addiction Identification Test (GAIT). Its development was based on the research literature on gaming and addiction. An expert panel comprising professional raters (n = 7), experiential adolescent raters (n = 10), and parent raters (n = 10) estimated the content validity of each item (I‐CVI) as well as of the whole scale (S‐CVI/Ave), and participated in a cognitive interview about the GAIT scale. The mean scores for both I‐CVI and S‐CVI/Ave ranged between 0.97 and 0.99 compared with the lowest recommended I‐CVI value of 0.78 and the S‐CVI/Ave value of 0.90. There were no sex differences and no differences between expert groups regarding ratings in content validity. No differences in the overall evaluation of the scale emerged in the cognitive interviews. Our conclusions were that GAIT showed good content validity in capturing gaming addiction. The GAIT needs further investigation into its psychometric properties of construct validity (convergent and divergent validity) and criterion‐related validity, as well as its reliability in both clinical settings and in community settings with adolescents. (PsycINFO Database Record (c) 2019 APA, all rights reserved)</t>
  </si>
  <si>
    <t>Development and psychometric evaluation of the Recovery Index for Gambling Disorder (RIGD).</t>
  </si>
  <si>
    <t>Pickering, Dylan; Blaszczynski, Alex; Gainsbury, Sally M.</t>
  </si>
  <si>
    <t>10.1037/adb0000676</t>
  </si>
  <si>
    <t>Objective: Recovery from Gambling Disorder lacks established operational criteria and a dedicated outcome measure. Cross-study comparisons and treatment efficacy determinants are difficult without a valid and widely used tool to assess recovery. The current article describes the development and psychometric evaluation of the Recovery Index for Gambling Disorder (RIGD). Method: Item development was based on an integration of academic, clinical, and consumer perspectives of recovery. Expert feedback and cognitive interview techniques were employed to review and refine the initial item pool. An empirical evaluation of the RIGD was conducted using 204 adult participants (63.7% male) with experience of seeking formal help for gambling problems. Results: Partial-least squares structural equation modeling resulted in a 32-item solution across 6 recovery dimensions: gambling reduction, urge coping, recovery wisdom, life functioning, interpersonal relationships, and mental health. The RIGD structural model explained 71.9% of variance in an external self-report global measure of recovery. Convergent validity was evidenced by significant correlations between all RIGD dimensions and other related measures, with the exception of recovery wisdom. Criterion-related validity was demonstrated as RIGD composite scores accurately classified nonproblem from problem gamblers, with a conservative cut-off score of 45. Test–retest reliability was established over a 2-week interval. Conclusions: The RIGD is an empirically supported instrument designed to broadly measure recovery from Gambling Disorder. Valid and uniform measurement of recovery is important given its central role in advancing effective treatments and shaping gambling help service policy internationally. (PsycInfo Database Record (c) 2020 APA, all rights reserved)</t>
  </si>
  <si>
    <t>Development and validation of the Problematic Media Use Measure: A parent report measure of screen media 'addiction' in children.</t>
  </si>
  <si>
    <t>Domoff, Sarah E.; Harrison, Kristen; Gearhardt, Ashley N.; Gentile, Douglas A.; Lumeng, Julie C.; Miller, Alison L.</t>
  </si>
  <si>
    <t>Psychology of Popular Media Culture</t>
  </si>
  <si>
    <t>10.1037/ppm0000163</t>
  </si>
  <si>
    <t>Although problematic media use among adolescents is of wide interest, less is known regarding problematic media use among younger children. The current study reports on the development and validation of a parent-report measure of one potential aspect of children’s problematic use—screen media addiction—via the Problematic Media Use Measure (PMUM). Items were based on the 9 criteria for Internet gaming disorder in the DSM–5. The first study describes the development and preliminary validation of the PMUM in a sample of 291 mothers. Mothers (80.8% identified as White) of children aged four through 11 years of age completed the PMUM, and measures of child screen time and child psychosocial functioning. Exploratory factor analyses indicated a unidimensional construct of screen media addiction. The final versions of the PMUM (27 items) and PMUM Short Form (PMUM-SF; 9 items) evidenced high internal consistency (Cronbach’s α = .97 and α = .93, respectively). Regression analyses were conducted to examine the convergent validity of the PMUM with indicators of child psychosocial functioning. Convergent validity was supported, and the PMUM scales also independently predicted children’s total difficulties in functioning, over and above hours of screen time, indicating incremental validity. The second study sought to confirm the factor structure of the PMUM-SF and test for measurement invariance across gender. In a sample of 632 parents, we confirmed the factor structure of the PMUM-SF and found measurement invariance for boys and girls. These studies support the use of the PMUM-SF as a measure of screen media addiction in children aged 4 through 11 years old. (PsycINFO Database Record (c) 2020 APA, all rights reserved)</t>
  </si>
  <si>
    <t>Development of an effective virtual environment in eliciting craving in adolescents and young adults with internet gaming disorder.</t>
  </si>
  <si>
    <t>Shin, Yu-Bin; Kim, Jae-Jin; Kim, Min-Kyeong; Kyeong, Sunghyon; Jung, Young Hoon; Eom, Hyojung; Kim, Eunjoo</t>
  </si>
  <si>
    <t>10.1371/journal.pone.0195677</t>
  </si>
  <si>
    <t>Internet gaming disorder (IGD) is a new disorder that warrants further investigation, as recently noted in the research criteria of the Diagnostic and Statistical Manual of Mental Disorders, Fifth Edition. Offering controlled environments that increase cue-induced craving, virtual reality cue-exposure therapy has been shown to be effective for some addiction disorders. To assess the feasibility of virtual reality for patients with IGD, this study aimed to develop virtual environments that represent risk situations for inducing craving, and assess the effect of virtual reality in cue reactivity. A total of 64 male adolescents and young adults (34 with IGD and 30 without) were recruited for participation. We developed a virtual internet café environment and the participants were exposed to four different tasks. As the primary feasibility outcome, cravings were measured with a visual analogue scale measuring current urge to play a game after exposure to each task. The virtual internet cafeé induced significantly greater cravings in patients with IGD compared to controls. Additionally, patients exhibited a significantly higher acceptance rate of an avatar's invitation to play a game together than that of controls. In IGD, craving response to the tasks was positively associated with the symptom severity score as measured by Young's Internet Addiction Test. These findings reveal that virtual reality laden with complex game-related cues could evoke game craving in patients with IGD and could be used in the treatment of IGD as a cue-exposure therapy tool for eliciting craving. (PsycInfo Database Record (c) 2020 APA, all rights reserved)</t>
  </si>
  <si>
    <t>Developmental process of Internet gaming disorder among South Korean adolescents: Effects of family environment and recreation experience.</t>
  </si>
  <si>
    <t>Lyu, Seong Ok</t>
  </si>
  <si>
    <t>Journal of Child and Family Studies</t>
  </si>
  <si>
    <t>10.1007/s10826-017-0686-8</t>
  </si>
  <si>
    <t>Despite growing public concern over Internet game use disorder, the popularity of Internet gaming has rapidly increased among adolescents. Since Internet gaming disorder has largely been investigated through the lens of serious psychiatric syndromes, most previous studies employed diverse psychopathological concepts like depression and anxiety. Unlike those studies, this study provides useful opportunities to better understand how adolescents’ Internet gaming disorder is conceptually linked with their family environment and recreation experience. Using a large sample of South Korean high school students (N = 2215), this study found that adolescents’ levels of Internet gaming disorder were positively associated with their perception of constraints to recreation participation. The structural equation model additionally indicated that respondents’ problematic engagement in the online activity was negatively related to the cohesive and adaptable characteristics of family system. According to the effect decomposition results, the concept of leisure constraints served as more important factor than family functioning and leisure satisfaction in determining respondents’ degrees of problematic involvement in Internet gaming. This study also revealed that the exogenous variable of family functioning was significantly related to leisure constraints and leisure satisfaction with an opposite path coefficient sign. Based on study findings derived from the conceptual framework, several policy implications are discussed to decrease adolescents’ excessive immersion in Internet games. (PsycINFO Database Record (c) 2019 APA, all rights reserved)</t>
  </si>
  <si>
    <t>Difference in the functional connectivity of the dorsolateral prefrontal cortex between smokers with nicotine dependence and individuals with internet gaming disorder.</t>
  </si>
  <si>
    <t>Ge, Xin; Sun, Yawen; Han, Xu; Wang, Yao; Ding, Weina; Cao, Mengqiu; Du, Yasong; Xu, Jianrong; Zhou, Yan</t>
  </si>
  <si>
    <t>BMC Neuroscience</t>
  </si>
  <si>
    <t>10.1186/s12868-017-0375-y</t>
  </si>
  <si>
    <t>Background: It has been reported that internet gaming disorder (IGD) and smokers with nicotine dependence (SND) share clinical characteristics, such as over-engagement despite negative consequences and cravings. This study is to investigate the alterations in the resting-state functional connectivity (rsFC) of the dorsolateral prefrontal cortex (DLPFC) observed in SND and IGD. In this study, 27 IGD, 29 SND, and 33 healthy controls (HC) underwent a resting-state functional magnetic resonance imaging (rs-fMRI) scan. DLPFC connectivity was determined in all participates by investigating the synchronized low-frequency fMRI signal fluctuations using a temporal seed-based correlation method.Results: Compared with the HC group, the IGD and SND groups showed decreased rsFC with DLPFC in the right insula and left inferior frontal gyrus with DLPFC. Compared with SND group, the IGD subjects exhibited increased rsFC in the left inferior temporal gyrus and right inferior orbital frontal gyrus and decreased rsFC in the right middle occipital gyrus, supramarginal gyrus, and cuneus with DLPFC.Conclusion: Our results confirmed that SND and IGD share similar neural mechanisms related to craving and impulsive inhibitions. The significant difference in rsFC with DLPFC between the IGD and SND subjects may be attributed to the visual and auditory stimulation generated by long-term internet gaming. (PsycINFO Database Record (c) 2019 APA, all rights reserved)</t>
  </si>
  <si>
    <t>Differential risk factors associated with adolescent addictive disorders: A comparison between substance use disorders and Internet/gaming addiction.</t>
  </si>
  <si>
    <t>Ong, Rebecca H. S.; Peh, Chao Xu; Guo, Song</t>
  </si>
  <si>
    <t>10.1007/s11469-016-9676-0</t>
  </si>
  <si>
    <t>The present study investigated if adolescent substance use disorders (SUD) and internet/gaming addiction (IGA) exhibit shared associations with delinquency and childhood adversity. We examined data from 260 adolescents who presented at an addiction treatment center. Information on diagnosis, history of delinquency and childhood adversity were obtained based on retrospective chart review. Logistic regression was conducted to examine factors associated with SUD and IGA. Adolescents with older age of presentation, non-Chinese ethnicity, a history of delinquency or childhood adversity were more likely to have SUD; while adolescents with non-Chinese ethnicity or a history of delinquency were less likely to have IGA. Additionally, IGA was not associated with age of presentation, gender, or childhood adversity. Adolescent SUD and IGA have different associations with risk factors. IGA does not appear to belong with a cluster of adolescent problem behaviors. More research is needed to clarify diagnostic and etiologic conceptualizations. (PsycINFO Database Record (c) 2019 APA, all rights reserved)</t>
  </si>
  <si>
    <t>Digital traces of behaviour within addiction: Response to Griffiths (2017).</t>
  </si>
  <si>
    <t>Ellis, David A.; Kaye, Linda K.; Wilcockson, Thomas D. W.; Ryding, Francesca C.</t>
  </si>
  <si>
    <t>10.1007/s11469-017-9855-7</t>
  </si>
  <si>
    <t>Griffiths’ (2017) response to the recent commentary piece by Ryding and Kaye (2017) on 'Internet Addiction: A conceptual minefield' provided a useful critique and extension of some key issues. We take this opportunity to further build upon on one of these issues to provide some further insight into how the field of 'internet addiction' (IA) or technological addictions more generally, may benefit from capitalising on behavioural data. As such, this response extends Griffiths’ (2007) points surrounding the efficacy of behavioural data previously used in studies on problematic gambling, to consider its merit for future research on IA or associated topics such as Internet Gaming Disorder (IGD) or 'Smartphone addiction'. Within this, we highlight the challenges associated with utilising behavioural data but provide some practical solutions which may support researchers and practitioners in this field. These recent developments could, in turn, advance our understanding and potentially validate such concepts by establishing behavioural correlates, conditions and contexts. Indeed, corroborating behavioural metrics alongside self-report measures presents a key opportunity if scholars and practitioners are to move the field forward. (PsycINFO Database Record (c) 2019 APA, all rights reserved)</t>
  </si>
  <si>
    <t>Snodgrass, Jeffrey G.; Zhao, Wen; Lacy, Michael G.; Zhang, Shaozeng; Tate, Rachel</t>
  </si>
  <si>
    <t>Culture, Medicine, and Psychiatry: An International Journal of Cross-Cultural Health Research</t>
  </si>
  <si>
    <t>We explore the problem of distinguishing the relatively constant versus culturally variable dimensions of mental suffering and disorder in the context of a cross-cultural study of Internet gaming-related distress. We extend the conceptual contrast of 'core' and 'peripheral' symptoms drawn from game studies and use a framework that synthesizes cultural and neurobiological understandings of emotional distress. In our framework, 'core' symptoms are relatively constant across cultures and therefore presumed to be more closely tied to a neurobiological base. By contrast, we treat as 'peripheral' symptoms those that are more culturally variable, and thus less directly tied to the neurobiology of addiction. We develop and illustrate this approach with a factor analysis of cross-cultural survey data, resting on previous ethnographic work, through which we compare online gaming distress experienced in North America (n = 2025), Europe (n = 1198), and China (n = 841). We identify the same four-factor structure across the three regions, with Addiction always the first and most important factor, though with variability in regional factors’ exact item composition. The study aims to advance an integrative biocultural approach to distinguishing universal as opposed to culturally contingent dimensions of human suffering, and to help resolve debates about whether problem gaming represents a form of addiction. (PsycINFO Database Record (c) 2019 APA, all rights reserved)</t>
  </si>
  <si>
    <t>Potenza, Marc N.</t>
  </si>
  <si>
    <t>10.1556/2006.7.2018.42</t>
  </si>
  <si>
    <t>There has been much debate regarding the extent to which different types and patterns of gaming may be considered harmful from individual and public health perspectives. A recent event in which a hospitalized patient was reported to have died while a care provider was gaming is worth considering as an example as to how gaming may distract individuals from work-related tasks or other activities, with potential negative consequences. As the 11th edition of the International Classification of Diseases is being developed, events like these are important to remember when considering entities like, and generating criteria for, disordered or hazardous gaming. (PsycINFO Database Record (c) 2018 APA, all rights reserved)</t>
  </si>
  <si>
    <t>Do gaming motives mediate between psychiatric symptoms and problematic gaming? An empirical survey study.</t>
  </si>
  <si>
    <t>Ballabio, Matteo; Griffiths, Mark D.; Urbán, Róbert; Quartiroli, Alessandro; Demetrovics, Zsolt; Király, Orsolya</t>
  </si>
  <si>
    <t>10.1080/16066359.2017.1305360</t>
  </si>
  <si>
    <t>Previous research has suggested that motives play an important role in several potentially addictive activities including online gaming. The aims of the present study were to (i) examine the mediation effect of different online gaming motives between psychiatric distress and problematic online gaming, and (ii) validate Italian versions of the Problematic Online Gaming Questionnaire, and the Motives for Online Gaming Questionnaire. Data collection took place online and targeted Italian-speaking online gamers active on popular Italian gaming forums, and/or Italian groups related to online games on social networking sites. The final sample size comprised 327 participants (mean age 23.1 years [SD = 7.0], 83.7% male). The two instruments showed good psychometric properties in the Italian sample. General psychiatric distress had both a significant direct effect on problematic online gaming and a significant indirect effect via two motives: escape and fantasy. Psychiatric symptoms are both directly and indirectly associated with problematic online gaming. Playing online games to escape and to avoid everyday problems appears to be a motivation associated with psychiatric distress and in predicting problematic gaming. (PsycInfo Database Record (c) 2020 APA, all rights reserved)</t>
  </si>
  <si>
    <t>Rus, Lăcrămioara; Pintea, Sebastian; Kállay, Éva</t>
  </si>
  <si>
    <t>Cognition, Brain, Behavior: An Interdisciplinary Journal</t>
  </si>
  <si>
    <t>A web survey of 144 international internet users was conducted to examine job satisfaction, family satisfaction, irrational beliefs, and emotions as potential determinants of online gaming, between online games players and non-players. From all the respondents, 89 participants (61.8%) said that they play online games. The other 55 participants (38.2%) were treated as a control group (the mean age of total sample was 29 years). Results showed that the players group is less satisfied with their job than the control group, and that the players group has a higher level of irrational beliefs than the non-players group. Results also show that players experience less negative emotions when they play than when they are at work. Overall, the present study revealed job satisfaction, irrational beliefs and negative emotions as potential explanatory variables for online gaming. These variables, if proved as causal factors, can be used for intervention programs focused on increasing job satisfaction and strategies to modify irrational beliefs in order to reduce compulsive online gaming. (PsycINFO Database Record (c) 2019 APA, all rights reserved)</t>
  </si>
  <si>
    <t>Does size matter? An examination of problem gamblers’ skin conductance responses to large and small magnitude rewards.</t>
  </si>
  <si>
    <t>Lole, Lisa; Gonsalvez, Craig J.</t>
  </si>
  <si>
    <t>Psychophysiology</t>
  </si>
  <si>
    <t>10.1111/psyp.12897</t>
  </si>
  <si>
    <t>Previous research has shown that individuals with substance use disorder equally value small and large magnitude rewards. This has led some researchers to conceptualize the problematic behaviors associated with this disorder as being, at least in part, caused by a deficiency in processing reward stimuli. Considering the documented similarities between substance use disorder and disordered gambling, the current study sought to investigate whether problem gamblers also display such an aberrant pattern of incentive processing. Skin conductance responses (SCRs) to small and large magnitude wins were recorded from 16 problem gamblers (PGs) and 16 healthy controls (HCs) while they completed a computer-simulated electronic gaming machine task. The results show that, while large wins elicited greater SCRs compared to small wins for the HC group, no difference in SCR amplitude was found following large and small wins in the PG group. These findings suggest that problem gamblers may be less effective at evaluating the value of incentives, and are discussed in terms of relevant theoretical frameworks. (PsycINFO Database Record (c) 2019 APA, all rights reserved)</t>
  </si>
  <si>
    <t>Does the construct of Internet addiction reflect a single entity or a spectrum of disorders?</t>
  </si>
  <si>
    <t>Starcevic, Vladan; Billieux, Joël</t>
  </si>
  <si>
    <t>Clinical Neuropsychiatry: Journal of Treatment Evaluation</t>
  </si>
  <si>
    <t>Objective: This article aimed to examine the issue of whether the construct of Internet addiction represents a single entity or a spectrum of disorders. Method: A literature review was performed and a conceptual synthesis was proposed. Results: Most research supports the notion that Internet addiction is a spectrum of Internet-related disorders, which pertain to addictive online behaviours, such as gaming and sexual activities. Although there are certain similarities between these behaviours, they are often associated with different socio-demographic and psychological variables (e.g., motivations and psychopathological symptoms), suggesting entities that arc related, but still distinct. As constructs, addictive online activities are generally less heterogeneous than addictive use of the Internet, i.e.. Internet addiction. Conclusions: The umbrella term 'Internet addiction' is inadequate because it overlooks important differences between various addictive online activities. However, it may be unrealistic lo expect a demise of the term before determining more clearly the acceptable level of internal heterogeneity of the psychopathological constructs. (PsycINFO Database Record (c) 2019 APA, all rights reserved)</t>
  </si>
  <si>
    <t>DSM-5 diagnosis of Internet Gaming Disorder: Some ways forward in overcoming issues and concerns in the gaming studies field: Response to the commentaries.</t>
  </si>
  <si>
    <t>10.1556/2006.6.2017.032</t>
  </si>
  <si>
    <t>Background and aims: The current DSM-5 diagnosis of Internet Gaming Disorder (IGD; American Psychiatric Association [APA], 2013) has led to a number of issues and concerns that we highlighted in our recent paper (Kuss, Griffiths, &amp; Pontes, 2017). Experts in the field responded to our evaluation of these issues resulting in six commentaries. Methods: In this paper, we offer responses to the six commentaries to move the scientific field forward. All of the responses to our original paper highlighted many conceptual, theoretical, and/or methodological problems with the proposed IGD diagnosis as outlined in the DSM-5. We outline some ways forward in overcoming issues and concerns in the gaming studies field. Results: We argue that rather than stigmatizing gaming per se, the role of scientists and practitioners is to establish a clear-cut distinction between someone who may use games excessively but non-problematically and someone who is experiencing significant impairment in their daily lives as a consequence of their excessive gaming. This responsibility needs to be shared by popular media who are often quick to build a moral panic around gaming behaviors, often based on cherry-picking specific case studies and pieces of research which support their headlines. Conclusion: Researchers, practitioners, gaming developers, and the media need to work together and collaboratively to build a realistic and comprehensive understanding of gaming as a normal, enjoyable, and often beneficial sociocultural practice, which for a small minority of excessive users may be associated with the experience of addiction-related symptoms that may require professional support. (PsycINFO Database Record (c) 2019 APA, all rights reserved)</t>
  </si>
  <si>
    <t>DSM-5 Internet gaming disorder among a sample of Mexican first-year college students.</t>
  </si>
  <si>
    <t>Borges, Guilherme; Orozco, Ricardo; Benjet, Corina; Martínez Martínez, Kalina I.; Contreras, Eunice Vargas; Pérez, Ana Lucia Jiménez; Cedrés, Alvaro Julio Peláez; Hernandez Uribe, Praxedis Cristina; Couder, María Anabell Covarrubias Díaz; Gutierrez-Garcia, Raúl A.; Chavez, Guillermo E. Quevedo; Albor, Yesica; Mendez, Enrique; Medina-Mora, Maria Elena; Mortier, Philippe; Rumpf, Hans-Juergen</t>
  </si>
  <si>
    <t>10.1556/2006.8.2019.62</t>
  </si>
  <si>
    <t>Background and aims: DSM-5 includes Internet gaming disorder (IGD) as a condition for further study. While online and offline gaming may produce undesired negative effects on players, we know little about the nosology of IGD and its prevalence, especially in countries with emerging economies. Methods: A self-administered survey has been employed to estimate prevalence of DSM-5 IGD and study the structure and performance of an instrument in Spanish to measure DSM-5 IGD among 7,022 first-year students in 5 Mexican universities that participated in the University Project for Healthy Students (PUERTAS), part of the World Health Organization’s World Mental Health International College Student Initiative. Results: The scale for IGD showed unidimensionality with factor loadings between 0.694 and 0.838 and a Cronbach’s α = .816. Items derived from gaming and from substance disorders symptoms mixed together. We found a 12-month prevalence of IGD of 5.2% in the total sample; prevalence was different for males (10.2%) and females (1.2%), but similar for ages 18–19 years (5.0%) and age 20+ (5.8%) years. Among gamers, the prevalence was 8.6%. Students with IGD were more likely to report lifetime psychological or medical treatment [OR = 1.8 (1.4–2.4)] and any severe role impairment [OR = 2.4 (1.7–3.3)]. Adding any severe role impairment to the diagnostic criteria decreased the 12-month prevalence of IGD to 0.7%. Discussion and conclusions: Prevalence of DSM-5 IGD and the performance of diagnostic criteria in this Mexican sample were within the bounds of what is reported elsewhere. Importantly, about one in every seven students with IGD showed levels of impairment that would qualify them for treatment under DSM-5. (PsycInfo Database Record (c) 2021 APA, all rights reserved)</t>
  </si>
  <si>
    <t>Dysfunctional cognitive control and reward processing in adolescents with internet gaming disorder.</t>
  </si>
  <si>
    <t>Li, Qi; Wang, Yong; Yang, Zhong; Dai, Weine; Zheng, Ya; Sun, Yuwei; Liu, Xun</t>
  </si>
  <si>
    <t>10.1111/psyp.13469</t>
  </si>
  <si>
    <t>Developmental theories posit that immature cognitive control and excessive reward‐seeking capacities may be a risk factor for addictive behaviors during adolescence, but the control and reward capacities have rarely been assessed experimentally in adolescents with Internet gaming disorder (IGD) simultaneously. This electrophysiological study examined inhibitory control and reward processing in adolescents with IGD during a go/no‐go task and a gambling task. Behaviorally, the adolescents with IGD exhibited lower inhibitory control, as measured by the accuracy of no‐go trials, and more risk seeking, as measured by the proportion of risky choices, than did the controls. Compared with the controls, the adolescents with IGD exhibited decreased no‐go P3 and blunted feedback‐related negativity (FRN) amplitudes following gains (gain FRN) but not losses. Thus, IGD in adolescents is potentially driven by dysfunction of the control system and the approach system rather than the avoidance system, supporting the neurobiological model of adolescent development. (PsycINFO Database Record (c) 2019 APA, all rights reserved)</t>
  </si>
  <si>
    <t>Chiang, Yu-Tzu; Lin, Sunny S. S. J.</t>
  </si>
  <si>
    <t>10.2224/sbp.2010.38.5.627</t>
  </si>
  <si>
    <t>Early adolescent in-game playfulness (state), playfulness trait rated during the study procedure, and psychological needs fulfilled through online gaming were explored. Taiwan adolescents (N = 132) were recruited to connect to an online game for a certain period of time. Immediately after this gaming procedure, they completed questionnaires of players' momentary playfulness and psychological needs. Online game playfulness trait was mapped onto 2 broad dimensions: self-game focused and cognition-affect driving. In-game playfulness was a more suitable indicator (than playfulness trait) to describe adolescents' immediate experience of playfulness. Adolescents' psychological needs included in-game autonomy, in-game competence, and in-game relatedness, and adolescents' psychological needs predicted in-game playfulness. (PsycINFO Database Record (c) 2018 APA, all rights reserved)</t>
  </si>
  <si>
    <t>Park, Jeong Ha; Lee, Young Sik; Sohn, Ji Hyun; Han, Doug Hyun</t>
  </si>
  <si>
    <t>Human Psychopharmacology: Clinical and Experimental</t>
  </si>
  <si>
    <t>Objective: There is a high prevalence of problematic online gaming in adolescents with attention deficit hyperactivity disorder (ADHD). In the current study, we compared the effectiveness of atomoxetine (ATM) and methylphenidate (MPH) on problematic online gaming in adolescents with ADHD. Methods: We recruited 86 adolescents diagnosed with ADHD together with Internet gaming disorder. These participants were divided into two treatment groups: 44 participants were treated with MPH for 12 weeks, and 42 participants were treated with ATM for 12 weeks. Results: During the 3‐month study period, the MPH group showed greater improvement in Korean ADHD rating scale scores than the ATM group. The ATM group showed greater improvement in Child Depression Inventory scores than the MPH group. However, Young Internet Addiction Scale and Behavioral Inhibition &amp; Activation Scales score changes did not differ significantly between the MPH and ATM groups. In both groups, changes in Young Internet Addiction Scale scores were positively correlated with the changes in Behavioral Inhibition &amp; Activation Scales scores. Conclusions: Both MPH and ATM reduced the severity of Internet gaming disorder symptoms, and this reduction was correlated with impulsivity reduction, which also resulted from both ADHD medications. These findings suggest impulsivity plays a critical role in the development of problematic online gaming. (PsycINFO Database Record (c) 2019 APA, all rights reserved)</t>
  </si>
  <si>
    <t>Effectiveness of brief abstinence for modifying problematic internet gaming cognitions and behaviors.</t>
  </si>
  <si>
    <t>King, Daniel L.; Kaptsis, Dean; Delfabbro, Paul H.; Gradisar, Michael</t>
  </si>
  <si>
    <t>Journal of Clinical Psychology</t>
  </si>
  <si>
    <t>10.1002/jclp.22460</t>
  </si>
  <si>
    <t>Objective: This pilot study tested the efficacy of a voluntary 84‐hour abstinence protocol for modifying problematic Internet gaming cognitions and behaviors. Method: Twenty‐four adults from online gaming communities, including 9 individuals who screened positively for Internet gaming disorder (IGD), abstained from Internet games for 84 hours. Surveys were collected at baseline, at daily intervals during abstinence, and at 7‐day and 28‐day follow‐up. Results: Brief voluntary abstinence was successful in reducing hours of gaming, maladaptive gaming cognitions, and IGD symptoms. Abstinence was highly acceptable to participants with total compliance and no study attrition. Clinically significant improvement in IGD symptoms occurred in 75% of the IGD group at 28‐day follow‐up. Reliable improvement in maladaptive gaming cognitions occurred in 63% of the IGD group, whose cognition score reduced by 50% and was comparable to the non‐IGD group at 28‐day follow‐up. Conclusions: Despite limitations of sample size, this study provides promising support for brief abstinence as a simple, practical, and cost‐effective treatment technique for modifying unhelpful gaming cognitions and reducing Internet gaming problems. (PsycINFO Database Record (c) 2019 APA, all rights reserved)</t>
  </si>
  <si>
    <t>Effects of a prevention intervention concerning screens, and video games in middle-school students: Influences on beliefs and use.</t>
  </si>
  <si>
    <t>Bonnaire, Céline; Serehen, Zéphyr; Phan, Olivier</t>
  </si>
  <si>
    <t>10.1556/2006.8.2019.54</t>
  </si>
  <si>
    <t>Background and aims: The aim of this study was to evaluate the effects of a prevention intervention on French adolescents’ Internet and video games use and on their beliefs concerning gaming and Internet Gaming Disorder (IGD), in order to adjust prevention programs further. Methods: The study comprised a prevention intervention group (PIG) and a control group assessed at three times – baseline, post-test, and 4-month follow-up. At baseline, a total of 434 junior high adolescents from five secondary schools were assessed (Mage = 13.2 years; SD = 0.5). The main outcome measures were adolescents’ gaming and Internet use (amount of time spent during the week and the weekend), the number of adolescents with IGD, and beliefs about gaming and IGD. Results: The results showed significant effects of the prevention intervention on Internet and gaming use (at T2, time spent was significantly lower in the PIG), an important increase of IGD prevalence between baseline and follow-up in the control group, and decreased rates of IGD among adolescents in the PIG between post-intervention and follow-up. Between baseline and follow-up, the control group showed a more significant increase of minutes per day during the week and the weekend on Internet versus during the week on video games. The impact of the prevention intervention on adolescents’ beliefs varied according to gender. Girls had a better understanding generally of the potential dangers of and reasons for IGD. Discussion: Implications for future research and prevention approaches are discussed in this study. (PsycInfo Database Record (c) 2021 APA, all rights reserved)</t>
  </si>
  <si>
    <t>Effects of passion for massively multiplayer online role-playing games on interpersonal relationships.</t>
  </si>
  <si>
    <t>Utz, Sonja; Jonas, Kai J.; Tonkens, Ellen</t>
  </si>
  <si>
    <t>Journal of Media Psychology: Theories, Methods, and Applications</t>
  </si>
  <si>
    <t>10.1027/1864-1105/a000066</t>
  </si>
  <si>
    <t>Game research suffers from using a variety of concepts to predict the (often negative) effects of playing games. These concepts often overlap (e.g., addiction or pathological gaming), include negative consequences in their definition, or are very game-specific (e.g., collective play). We argue that the field would benefit from using concepts that are well-established in other domains. Extending earlier work to the interpersonal domain, we examined the effects of obsessive and harmonious passion for massively multiplayer online role-playing games (MMORPGs) on the number and quality of online and offline friendships. Obsessive passion describes an irrepressible urge to engage in an activity, whereas harmonious passion describes the voluntary engagement in an activity. In an online survey of 406 MMORPG players, we found differential relationships between obsessive and harmonious passion and the number and quality of online and offline friendships. The results confirmed the usefulness of the dualistic model of passion for consequences of online gaming. (PsycINFO Database Record (c) 2016 APA, all rights reserved)</t>
  </si>
  <si>
    <t>Effects of prior knowledge on learning performance and anxiety in an English learning online role-playing game.</t>
  </si>
  <si>
    <t>Yang, Jie Chi; Quadir, Benazir</t>
  </si>
  <si>
    <t>Journal of Educational Technology &amp; Society</t>
  </si>
  <si>
    <t>The great value of applying digital games in language learning has been highlighted. However, there has been a lack of attention paid to the effects of prior knowledge in a contextual game-based language learning environment. To this end, this study developed an MMORPG-based educational game to facilitate English learning, aiming at investigating how students' different levels of prior knowledge, in terms of their prior English ability and online gaming experience, affect their learning performance and anxiety. The results showed that the high English ability students significantly outperformed those with low English ability, the low online gaming experience students significantly outperformed those with high online gaming experience, and the low English ability students experienced significantly higher degrees of anxiety than those with high English ability. Furthermore, the results showed that prior English ability was positively correlated to learning performance but negatively correlated to anxiety, and anxiety was negatively correlated to learning performance. These findings suggest that a contextual game-based learning environment can be exploited as a useful tool to support language learning; however, the learning performance and anxiety created by the environment were affected to varying degrees by the levels of students' prior knowledge. (PsycINFO Database Record (c) 2019 APA, all rights reserved)</t>
  </si>
  <si>
    <t>Efficacy of cognitive behavioural therapy for internet gaming disorder.</t>
  </si>
  <si>
    <t>Han, Jiwon; Seo, Yesul; Hwang, Hyunchan; Kim, Sun Mi; Han, Doug Hyun</t>
  </si>
  <si>
    <t>10.1002/cpp.2419</t>
  </si>
  <si>
    <t>Cognitive behavioural therapy (CBT) is considered to be an effective treatment for internet gaming disorder (IGD). This study examined the effectiveness of CBT in treating impulsivity, anxiety, avoidance, and family and environmental problems in patients. A total of 101 patients completed the CBT programme, and 104 completed the supportive therapy. The CBT programme consisted of fourteen 90‐min sessions with one therapist and four to five patients, once or twice a week. The supportive therapy group visited a psychiatric outpatient department once or twice a week until they completed 14 visits. Outcomes were measured in terms of improvement in IGD, psychological symptoms, and social interaction. The CBT group (improvement: 67 [66.3%] versus non‐improvement: 34 [33.7%]) showed more improvement in IGD compared with the supportive therapy group. The CBT group also showed a greater decrease in internet addiction, anxiety, impulsivity, and social avoidance. In the CBT group, among patients who improved, the greatest improvements were in internet addiction, attention, depression, anxiety, impulsivity, social avoidance, and family cohesion. Our CBT programme may be more effective than supportive therapy with regard to improvement in IGD symptoms by controlling anxiety, impulsivity, and social avoidance. In addition, CBT‐related improvements in patients with IGD could be enhanced by controlling anxiety, social avoidance, and family cohesion. (PsycInfo Database Record (c) 2020 APA, all rights reserved)</t>
  </si>
  <si>
    <t>EGM jackpots and player behaviour: An in-venue shadowing study.</t>
  </si>
  <si>
    <t>Browne, Matthew; Langham, Erika; Rockloff, Matthew J.; Li, En; Donaldson, Phillip; Goodwin, Belinda</t>
  </si>
  <si>
    <t>10.1007/s10899-014-9485-y</t>
  </si>
  <si>
    <t>Although electronic gaming machine (EGM) jackpots are widespread, little research has yet considered the impact of this feature on gamblers’ behaviour. We present the results of an in-venue shadowing study, which provided measures of player investment and persistence (e.g. number of spins, time-on-machine) from participants undertaking one or more EGM sessions on their choice of machines. 234 participants (162 female) were recruited in-venue, with half (stratified by age and gender) primed by answering questions encouraging ’big-win’ oriented ideation. Primed participants were more likely to select jackpot-oriented EGMs, and primed at-risk [Problem Gambling Severity Index (PGSI) &gt; 4] gamblers tended to select machines with a higher median jackpot prize amount than others (W = 18,423, p = 0.003 ). Neither PGSI nor priming was associated with the rate at which participants switched machines. EGM jackpots were associated with great spend overall, and PGSI score was associated with a greater spend per play. Positive interactions were found between jackpots and PGSI, and PGSI and priming in terms of predicting greater persistence. Finally a structural model of session level variables is presented, that incorporates positive feedback between money won and number of plays in an EGM session. (PsycINFO Database Record (c) 2019 APA, all rights reserved)</t>
  </si>
  <si>
    <t>Electronic gaming and the obesity crisis.</t>
  </si>
  <si>
    <t>Calvert, Sandra L.; Staiano, Amanda E.; Bond, Bradley J.</t>
  </si>
  <si>
    <t>Digital games: A context for cognitive development.</t>
  </si>
  <si>
    <t>Children and adolescents in the United States and in many countries are projected to have shorter life spans than their parents, partly because of the obesity crisis engulfing the developed world. Exposure to electronic media is often implicated in this crisis because media use, including electronic game play, may promote sedentary behavior and increase consumption of high-calorie foods and beverages that are low in nutritional value. Electronic games, however, may increase children's physical activity and expose them to healthier foods. We examine the role of electronic games in the pediatric obesity crisis and their contribution to more favorable health outcomes. (PsycInfo Database Record (c) 2020 APA, all rights reserved)</t>
  </si>
  <si>
    <t>Electronic gaming machine (EGM) environments: Market segments and risk.</t>
  </si>
  <si>
    <t>Rockloff, Matthew; Moskovsky, Neda; Thorne, Hannah; Browne, Matthew; Bryden, Gabrielle</t>
  </si>
  <si>
    <t>10.1007/s10899-017-9681-7</t>
  </si>
  <si>
    <t>This study used a marketing-research paradigm to explore gamblers’ attraction to EGMs based on different elements of the environment. A select set of environmental features was sourced from a prior study (Thorne et al. in J Gambl Issues 2016b), and a discrete choice experiment was conducted through an online survey. Using the same dataset first described by Rockloff et al. (EGM Environments that contribute to excess consumption and harm, 2015), a sample of 245 EGM gamblers were sourced from clubs in Victoria, Australia, and 7516 gamblers from an Australian national online survey-panel. Participants’ choices amongst sets of hypothetical gambling environments allowed for an estimation of the implied individual-level utilities for each feature (e.g., general sounds, location, etc.). K-means clustering on these utilities identified four unique market segments for EGM gambling, representing four different types of consumers. The segments were named according to their dominant features: Social, Value, High Roller and Internet. We found that the environments orientated towards the Social and Value segments were most conducive to attracting players with relatively few gambling problems, while the High Roller and Internet-focused environments had greater appeal for players with problems and vulnerabilities. This study has generated new insights into the kinds of gambling environments that are most consistent with safe play. (PsycINFO Database Record (c) 2019 APA, all rights reserved)</t>
  </si>
  <si>
    <t>Electronic gaming machine characteristics: It’s the little things that count.</t>
  </si>
  <si>
    <t>Landon, Jason; du Preez, Katie Palmer; Page, Alyssa; Bellringer, Maria; Roberts, Amanda; Abbott, Max</t>
  </si>
  <si>
    <t>10.1007/s11469-016-9666-2</t>
  </si>
  <si>
    <t>A range of gamblers, from low-frequency social gamblers through to problem gamblers in treatment, participated in focus groups discussing the characteristics of Electronic Gaming Machines (EGMs) that they found attractive. Analyses of the resulting transcripts resulted in two groups of EGM characteristics being identified as important, one group associated with winning and one with betting. Overall, free spin features were identified in all groups as the most attractive characteristic of EGMS. Beyond that it was smaller win-related characteristics, and low-denomination machines with multiple playable lines that were associated with increased duration and intensity of gambling behaviour. The important characteristics were consistent across different levels of gamblers, with the key behavioural difference being a self-reported ‘expertise’, and ‘strategic’ approach to gambling amongst higher-frequency gamblers and problem gamblers in treatment. The key characteristics all occur frequently and result in more wins and extended gambling sessions. The patterns identified resonated with established behavioural principles, and with models describing the development of problem gambling and addictions more generally. (PsycINFO Database Record (c) 2019 APA, all rights reserved)</t>
  </si>
  <si>
    <t>Electronic gaming machine gambling: Measuring motivation.</t>
  </si>
  <si>
    <t>Thomas, Anna C.; Allen, Felicity C.; Phillips, James</t>
  </si>
  <si>
    <t>10.1007/s10899-009-9133-0</t>
  </si>
  <si>
    <t>Electronic gambling machines (EGMs) are known to be a particularly risky form of gambling (Petry. Addiction 98(5):645–655, 2003). It is vital that researchers and clinicians are aware of factors which could lead to people having problems with this form. Gambling motivation is one such factor. This study developed a measure of EGM gambling motivations based on the results of qualitative research conducted with EGM problem gamblers and experienced counselors (Thomas et al. Int J Mental Health Addiction 7:97–107, 2009). A community based sample of 232 females (M = 29.60 years of age, SD = 15.41 years) and 123 males (M = 29.64 years of age, SD = 12.29 years) participated. Exploratory factor analysis extracted three motivational factors indicating people gambled on EGMs to escape, for its accessibility and for the social environment. Gambling to escape and for its accessibility had substantial positive correlations with frequency of EGM gambling and gambling problems. Social environment correlated less well with these indicators of excessive gambling. Correlations between factors suggested the accessible, social experience offered by EGM venues increases their appeal as a means of escape. The new subscales were internally consistent and demonstrated good evidence of validity. This new measure will facilitate future investigations into the relationships between gambling motivations, other aetiological factors and EGM problem gambling. (PsycINFO Database Record (c) 2019 APA, all rights reserved)</t>
  </si>
  <si>
    <t>Electronic gaming machine warning messages: Information versus self-evaluation.</t>
  </si>
  <si>
    <t>Monaghan, Sally; Blaszczynski, Alex</t>
  </si>
  <si>
    <t>The Journal of Psychology: Interdisciplinary and Applied</t>
  </si>
  <si>
    <t>10.1080/00223980903356081</t>
  </si>
  <si>
    <t>Regulators have extensively used warning signs in many health domains to enhance knowledge and shift attitudes and behaviors to reduce associated harm. The effectiveness of these signs is influenced by their physical attributes and content. Gambling warning signs traditionally focus on the following: informing individuals of the potentially risky outcomes of gambling and the odds of winning, encouraging gambling within affordable limits, and advertising counseling services. The limited evidence suggests that warning signs for gambling attract attention and improve knowledge but are generally ineffective in modifying players’ thoughts and behaviors. Therefore, the authors aimed to determine the optimal content of messages that would enhance responsible gambling practices. The authors conclude that, in contrast with signs displaying probabilities or informing players of the risks associated with gambling, signs designed to encourage players to reflect on, appraise, evaluate, and self-regulate their actions have greater theoretical and empirical support. The authors comment that warning signs should promote the application of self-appraisal and self-regulation skills rather than the simple provision of information on odds and probabilities to maximize their effectiveness as a public health tool. (PsycINFO Database Record (c) 2019 APA, all rights reserved)</t>
  </si>
  <si>
    <t>Electronic gaming machines: Are they the 'crack-cocaine' of gambling?</t>
  </si>
  <si>
    <t>Dowling, Nicki; Smith, David; Thomas, Trang</t>
  </si>
  <si>
    <t>10.1111/j.1360-0443.2005.00962.x</t>
  </si>
  <si>
    <t>Background: There is a general view that electronic gaming is the most 'addictive' form of gambling, in that it contributes more to causing problem gambling than any other gambling activity. As such, electronic gaming machines have been referred to as the 'crack-cocaine' of gambling. While this analogy has popular appeal, it is only recently that the scientific community has begun to investigate its validity. In line with the belief that electronic gambling has a higher 'addictive' potential than other forms of gambling, research has also begun to focus on identifying the characteristics of gaming machines that may be associated with problem gambling behaviour. Aims and methods: This paper will review the different types of modern electronic gaming machines, and will use the introduction of gaming machines to Australia to examine the association between electronic gaming and problem gambling, with particular reference to the characteristics of modern electronic gaming machines. Findings and conclusions: Despite overwhelming acceptance that gaming machines are associated with the highest level of problem gambling, the empirical literature provides inconclusive evidence to support the analogy likening electronic gaming to 'crack-cocaine'. Rigorous and systematic evaluation is required to establish definitively the absolute 'addictive' potential of gaming machines and the degree to which machine characteristics influence the development and maintenance of problem gambling behaviour. (PsycINFO Database Record (c) 2019 APA, all rights reserved)</t>
  </si>
  <si>
    <t>Electronic-sports experience related to functional enhancement in central executive and default mode areas.</t>
  </si>
  <si>
    <t>Gong, Diankun; Ma, Weiyi; Liu, Tiejun; Yan, Yuening; Yao, Dezhong</t>
  </si>
  <si>
    <t>Neural Plasticity</t>
  </si>
  <si>
    <t>Electronic-sports (e-sports) is a form of organized, online, multiplayer video game competition, which requires both action skills and the ability and process of forming and adapting a strategy (referred to as strategization hereafter) to achieve goals. Over the past few decades, research has shown that video gaming experience has an important impact on the plasticity of the sensorimotor, attentional, and executive brain areas. However, little research has examined the relationship between e-sports experience and the plasticity of brain networks that are related to strategization. Using resting-state fMRI data and the local functional connectivity density (lFCD) analysis, this study investigated the relationship between e-sports experience (League of Legends [LOL] in this study) and brain plasticity by comparing between top-ranking LOL players and lower-ranking (yet experienced) LOL players. Results showed that the top-ranking LOL players had superior local functional integration in the executive areas compared to lower-ranking players. Furthermore, the top-ranking players had higher lFCD in the default mode areas, which have been found related to various subprocesses (e.g., memory and planning) essential for strategization. Finally, the top-ranking players’ lFCD was related to their LOL expertise rank level, as indicated by a comprehensive score assigned by the gaming software based on players’ gaming experience and expertise. Thus, the result showed that the local functional connectivity in central executive and default mode brain areas was enhanced in the top-ranking e-sports players, suggesting that e-sports experience is related to the plasticity of the central executive and default mode areas. (PsycInfo Database Record (c) 2020 APA, all rights reserved)</t>
  </si>
  <si>
    <t>Karlsen, Faltin</t>
  </si>
  <si>
    <t>10.1007/s11469-010-9275-4</t>
  </si>
  <si>
    <t>While massively multiplayer online role-playing games like World of Warcraft are often accused of leading to excessive and harmful playing, the only gaming activity that is internationally recognized as a pathological disorder is excessive gambling. The present article seeks to establish empirical data on potential harmful online gaming through a comparative structural analysis of massively multiplayer online games and gambling games. The analysis focuses on some of the psycho-structural elements that contribute to excessive gambling, with a special emphasis on the phenomena known as entrapment and near miss. The analysis is based on interviews with twelve heavy users of World of Warcraft and ethnographical observations from the game. The findings suggest that entrapment and near miss are present in World of Warcraft, but with a comparatively weaker impact, and influenced by other elements more typical of this genre, including social engagement and competition. These elements might overall have a stronger effect on the dedication to play excessively. (PsycINFO Database Record (c) 2019 APA, all rights reserved)</t>
  </si>
  <si>
    <t>'Entrapment and near miss: A comparative analysis of psycho-structural elements in gambling games and massively multiplayer online role-playing games': Erratum.</t>
  </si>
  <si>
    <t>10.1007/s11469-010-9277-2</t>
  </si>
  <si>
    <t>Reports an error in 'Entrapment and near miss: A comparative analysis of psycho-structural elements in gambling games and massively multiplayer online role-playing games' by Faltin Karlsen (International Journal of Mental Health and Addiction, 2011[Apr], Vol 9[2], 193-207). In the original article, there are two small errors. On line 206 (page 5) there is a comma between the words gambling and machines that should not be there. On line 482 (page 11) the word 'I' is replaced by the word 'Introduction'. (The following abstract of the original article appeared in record [rid]2011-06762-008[/rid]). While massively multiplayer online role-playing games like World of Warcraft are often accused of leading to excessive and harmful playing, the only gaming activity that is internationally recognized as a pathological disorder is excessive gambling. The present article seeks to establish empirical data on potential harmful online gaming through a comparative structural analysis of massively multiplayer online games and gambling games. The analysis focuses on some of the psycho-structural elements that contribute to excessive gambling, with a special emphasis on the phenomena known as entrapment and near miss. The analysis is based on interviews with twelve heavy users of World of Warcraft and ethnographical observations from the game. The findings suggest that entrapment and near miss are present in World of Warcraft, but with a comparatively weaker impact, and influenced by other elements more typical of this genre, including social engagement and competition. These elements might overall have a stronger effect on the dedication to play excessively. (PsycINFO Database Record (c) 2019 APA, all rights reserved)</t>
  </si>
  <si>
    <t>Established risk factors for addiction fail to discriminate between healthy gamers and gamers endorsing DSM-5 Internet gaming disorder.</t>
  </si>
  <si>
    <t>Deleuze, Jory; Nuyens, Filip; Rochat, Lucien; Rothen, Stéphane; Maurage, Pierre; Billieux, Joël</t>
  </si>
  <si>
    <t>10.1556/2006.6.2017.074</t>
  </si>
  <si>
    <t>Background and aims: The DSM-5 includes criteria for diagnosing Internet gaming disorder (IGD) that are adapted from substance abuse and widely used in research and clinical contexts, although evidence supporting their validity remains scarce. This study compared online gamers who do or do not endorse IGD criteria regarding self-control-related abilities (impulsivity, inhibitory control, and decision-making), considered the hallmarks of addictive behaviors. Method: A double approach was adopted to distinguish pathological from recreational gamers: The first is the classic DSM-5 approach (≥ 5 criteria required to endorse the IGD diagnosis), and the second consists in using latent class analysis (LCA) for IGD criteria to distinguish gamers’ subgroups. We computed comparisons separately for each approach. Ninety-seven volunteer gamers from the community were recruited. Self-reported questionnaires were used to measure demographic- and game-related characteristics, problematic online gaming (with the Problematic Online Gaming Questionnaire), impulsivity (with the UPPS-P Impulsive Behavior Scale), and depression (with the Beck Depression Inventory-II). Experimental tasks were used to measure inhibitory control (Hybrid-Stop Task) and decision-making abilities (Game of Dice Task). Results: Thirty-two participants met IGD criteria (33% of the sample), whereas LCA identified two groups of gamers [pathological (35%) and recreational]. Comparisons that used both approaches (DSM-5 and LCA) failed to identify significant differences regarding all constructs except for variables related to actual or problematic gaming behaviors. Discussion: The validity of IGD criteria is questioned, mostly with respect to their relevance in distinguishing high engagement from pathological involvement in video games. (PsycInfo Database Record (c) 2020 APA, all rights reserved)</t>
  </si>
  <si>
    <t>McMillan, Lorne; Ng, Brenda</t>
  </si>
  <si>
    <t>International Journal of Market Research</t>
  </si>
  <si>
    <t>10.1177/147078530704900605</t>
  </si>
  <si>
    <t>In this article we present ethnography within consumer research with the help of a critical case study of consumer film festival. A methodological twist to the project was to have gamer respondents who have been through an in-home interview, and have then made a film for us on a specific topic relevant to gaming, come along to a local venue where their film would be shown to an audience of other gamers, hence the term 'Consumer Film Festivals'. The intention was that this would tie everything up and conclude the fieldwork, and that these sessions would become significant learning events in their own right. A sample was drawn up that focused on teen and young adult gamers, and the adults that support them in this endeavor – their parents, retailers and local 'experts' in electronic gaming. Perhaps the best part of the Consumer Film Festivals was that we did have a filmed continuity of issues at times, and were able once or twice in each country to edit sections of film together to make powerful points that started with observations from consumers in interviews, were carried into examples through their own films, and ended up being recapped by having the person discussing this in a focus group. This sort of continuity is rare in commercial research where there is only one round of fieldwork. (PsycINFO Database Record (c) 2019 APA, all rights reserved)</t>
  </si>
  <si>
    <t>EVE Online is not for everyone: Exceptionalism in online gaming cultures.</t>
  </si>
  <si>
    <t>Bergstrom, Kelly</t>
  </si>
  <si>
    <t>Human Technology</t>
  </si>
  <si>
    <t>EVE Online is a space-themed massively multiplayer online game that has developed a reputation for being difficult and unwelcoming to new players. In this article, I explore how an emphasis on exceptionalism is present throughout discussions about EVE by its developer, the enthusiast gaming press, and survey responses of current players (N = 647). Taken together, information from these sources reinforces a public perception that EVE is a game that is of interest only to a very specific kind of player. In turn, these findings add further evidence to the long-argued position of feminist game scholars: Not all gaming communities are open to all players. Rather, who plays, what they play, when they play, and/or how often they play is shaped by the larger social context in which play occurs. (PsycInfo Database Record (c) 2021 APA, all rights reserved)</t>
  </si>
  <si>
    <t>Evolution of internet addiction in Greek adolescent students over a two-year period: The impact of parental bonding.</t>
  </si>
  <si>
    <t>Siomos, Konstantinos; Floros, Georgios; Fisoun, Virginia; Evaggelia, Dafouli; Farkonas, Nikiforos; Sergentani, Elena; Lamprou, Maria; Geroukalis, Dimitrios</t>
  </si>
  <si>
    <t>10.1007/s00787-012-0254-0</t>
  </si>
  <si>
    <t>We present results from a cross-sectional study of the entire adolescent student population aged 12–18 of the island of Kos and their parents, on Internet abuse, parental bonding and parental online security practices. We also compared the level of over involvement with personal computers of the adolescents to the respective estimates of their parents. Our results indicate that Internet addiction is increased in this population where no preventive attempts were made to combat the phenomenon from the initial survey, 2 years ago. This increase is parallel to an increase in Internet availability. The best predictor variables for Internet and computer addiction were parental bonding variables and not parental security practices. Parents tend to underestimate the level of computer involvement when compared to their own children estimates. Parental safety measures on Internet browsing have only a small preventive role and cannot protect adolescents from Internet addiction. The three online activities most associated with Internet addiction were watching online pornography, online gambling and online gaming. (PsycINFO Database Record (c) 2016 APA, all rights reserved)</t>
  </si>
  <si>
    <t>Examination of the psychometric characteristics of the Italian version of the Game Addiction Scale for adolescents.</t>
  </si>
  <si>
    <t>Costa, Sebastiano; Barberis, Nadia; Gugliandolo, Maria Cristina; Liga, Francesca; Cuzzocrea, Francesca; Verrastro, Valeria</t>
  </si>
  <si>
    <t>Psychological Reports</t>
  </si>
  <si>
    <t>10.1177/0033294119838758</t>
  </si>
  <si>
    <t>In the last years, the interest in Internet Gaming Disorder has grown considerably, which has necessitated the development of valid and reliable tools in different cultural contexts. Although, in the scientific literature, there are several measures that evaluate the Internet Gaming Disorder, the Game Addiction Scale has shown to be a valid questionnaire specifically designed for adolescents and based on the Griffiths’ theory of components model of behavioral addiction. For this reason, the aim of this study is to verify the psychometric characteristics of the Italian translation of the full and short form of the Game Addiction Scale in a sample of 452 Italian adolescents (190 males and 262 females), aged between 13 and 17 years (M = 14.75; SD = 1.21). A series of confirmatory factor analyses was used to assess the Game Addiction Scale factorial structure, and the comparison of the models showed that the best fitting model was the Bifactor Model for the full form, while the unidimensional structure showed good fit for the short form of the Game Addiction Scale. Furthermore, both versions showed good reliability and correlations with Internet Addiction and hours of gaming. In sum, the Game Addiction Scale can be considered a relevant instrument for investigating Internet Gaming Disorder in Italian adolescents. (PsycInfo Database Record (c) 2020 APA, all rights reserved)</t>
  </si>
  <si>
    <t>Examining factors influencing Internet addiction and adolescent risk behaviors among excessive Internet users.</t>
  </si>
  <si>
    <t>Jiang, Qiaolei; Huang, Xiuqin; Tao, Ran</t>
  </si>
  <si>
    <t>Health Communication</t>
  </si>
  <si>
    <t>10.1080/10410236.2017.1358241</t>
  </si>
  <si>
    <t>In China, public concern continues to mount regarding the risks of excessive Internet use among adolescents. This study investigated the factors influencing Internet addiction and adolescent risk behaviors among excessive Internet users. Proposing a conceptual model with a theoretical origin in risk behavior theory and media dependency theory, this study examined the influence of personality traits, online gaming, Internet connectedness (both the overall index and various scopes), and demographics on Internet addiction and risk behaviors (smoking, drinking, gambling, and risky sexual behaviors). Clinical data (N = 467) were retrieved from one of the earliest and largest Internet addiction clinics in China. The findings reveal that certain personality traits are significantly associated with Internet addiction and risk behaviors. Online gaming had a strong impact on both Internet addiction and risk behaviors among excessive Internet users. The study also reveals that various scopes of Internet connectedness, such as site scope, facilitate addictive Internet use, and risk behaviors among adolescents. The findings can contribute to the prevention of and intervention into Internet addiction and adolescent risk behaviors. (PsycINFO Database Record (c) 2018 APA, all rights reserved)</t>
  </si>
  <si>
    <t>Examining the factors contributing to adolescents’ online game addiction.</t>
  </si>
  <si>
    <t>Bekir, Seyhan; Çelik, Eyüp</t>
  </si>
  <si>
    <t>Anales de Psicología</t>
  </si>
  <si>
    <t>In this study, it was aimed to examine the level of online game addiction among adolescents in terms of basic psychological needs, sensation seeking and some variables. The study group of the study consisted of 214 high school students, 150 of whom were male and 64 female. Data from the study were collected using the Online Game Addiction Scale, the Basic Psychological Needs Scale, and the Sensation Seeking Scale. The dependent variable of the research was the online game addiction, while the independent variables were the search for excitement and basic psychological needs. Multiple regression analysis was used to determine whether the independent variables predicted the dependent variable. According to the result of correlation analysis, it was found that there was a positive and significant relationship between online gaming addiction and the sensation seeking and basic psychological needs. (PsycInfo Database Record (c) 2020 APA, all rights reserved)</t>
  </si>
  <si>
    <t>Examining the predictive validity of low‐risk gambling limits with longitudinal data.</t>
  </si>
  <si>
    <t>Currie, Shawn R.; Hodgins, David C.; Casey, David M.; el‐Guebaly, Nady; Smith, Garry J.; Williams, Robert J.; Schopflocher, Don P.; Wood, Robert T.</t>
  </si>
  <si>
    <t>10.1111/j.1360-0443.2011.03622.x</t>
  </si>
  <si>
    <t>Aims: To assess the impact of gambling above the low-risk gambling limits developed by Currie et al. (2006) on future harm. To identify demographic, behavioural, clinical and environmental factors that predict the shift from low- to high-risk gambling habits over time. Design: Longitudinal cohort study of gambling habits in community-dwelling adults. Setting: Alberta, Canada. Participants: A total of 809 adult gamblers who completed the time 1 and time 2 assessments separated by a 14-month interval. Measurements: Low-risk gambling limits were defined as gambling no more than three times per month, spending no more than CAN$1000 per year on gambling and spending less than 1% of gross income on gambling. Gambling habits, harm from gambling and gambler characteristics were assessed by the Canadian Problem Gambling Index. Ancillary measures of substance abuse, gambling environment, major depression, impulsivity and personality traits assessed the influence of other risk factors on the escalation of gambling intensity. Findings: Gamblers classified as low risk at time 1 and shifted into high-risk gambling by time 2 were two to three times more likely to experience harm compared to gamblers who remained low risk at both assessments. Factors associated with the shift from low- to high-risk gambling behaviour from time 1 to time 2 included male gender, tobacco use, older age, having less education, having friends who gamble and playing electronic gaming machines. Conclusions: An increase in the intensity of gambling behaviour is associated with greater likelihood of future gambling related harm in adults. (PsycINFO Database Record (c) 2019 APA, all rights reserved)</t>
  </si>
  <si>
    <t>Examining the temporal associations between depression and pathological gaming.</t>
  </si>
  <si>
    <t>Rapinda, Karli K.; Kempe, Tyler; Kruk, Richard S.; Edgerton, Jason D.; Wallbridge, Harold R.; Keough, Matthew T.</t>
  </si>
  <si>
    <t>Canadian Journal of Behavioural Science / Revue canadienne des sciences du comportement</t>
  </si>
  <si>
    <t>10.1037/cbs0000197</t>
  </si>
  <si>
    <t>In North America, pathological gaming frequently co-occurs with depression. Current literature provides mixed support for three different models of temporal precedence: The vulnerability model, scar/complication model, and reciprocal model. In the present study, we examined directional associations between pathological gaming and depression, using a short-term multiwave study design. Two hundred and eighty-nine participants from North America completed a three-wave 4-week study through Amazon Mechanical Turk. We ran two cross-lagged panel models (CLPMs) to test temporal associations between depression and both time spent gaming and gaming-related problems. The first CLPM showed evidence for reciprocal effects between depression and gaming-related problems; however, effects over time were more consistent for depression preceding gaming problems (vulnerability model). The second CLPM showed no cross-lagged associations between depression and time spent gaming. Both models were invariant across gender. The results of this study clarify depression’s unique relation to gaming-related problems, irrespective of gender. (PsycInfo Database Record (c) 2021 APA, all rights reserved)</t>
  </si>
  <si>
    <t>Kuss, Daria J.; Dunn, Thomas J.; Wölfling, Klaus; Müller, Kai W.; Hędzelek, Mateusz; Marcinkowski, Jerzy</t>
  </si>
  <si>
    <t>Objective: In 2013, the American Psychiatric Association included Internet Gaming Disorder in the diagnostic manual as a condition which requires further research, indicating the scientific and clinical community are aware of potential health concerns as a consequence of excessive Internet use. From a clinical point of view, it appears that excessive/addictive Internet use is often comorbid with further psychopathologies and assessing comorbidity is relevant in clinical practice, treatment outcome and prevention as the probability to become addicted to using the Internet accelerates with additional (sub)clinical symptoms. Moreover, research indicates individuals play computer games excessively to cope with everyday stressors and to regulate their emotions by applying media-focused coping strategies, suggesting pathological computer game players play in order to relieve stress and to avoid daily hassles. The aims of this research were to replicate and extend previous findings and explanations of the complexities of the relationships between excessive Internet use and Internet addiction, psychopathology and dysfunctional coping strategies. Method: Participants included 681 Polish university students sampled using an online battery of validated psychometric instruments. Results: Results of structural equation models revealed dysfunctional coping strategies (i.e., distraction, denial, self-blame, substance use, venting, media use, and behavioural disengagement) significantly predict excessive Internet use, and the data fit the theoretical model well. A second SEM showed media-focused coping and substance use coping significantly mediate the relationship between psychopathology (operationalised via the Global Severity Index) and excessive Internet use. Conclusions: The findings lend support to the self-medication hypothesis of addictive disorders, and suggest psychopathology and dysfunctional coping have additive effects on excessive Internet use. (PsycINFO Database Record (c) 2017 APA, all rights reserved)</t>
  </si>
  <si>
    <t>Excessive use of massively multi-player online role-playing games: A pilot study.</t>
  </si>
  <si>
    <t>Massively multiplayer online role-playing games (MMORPGs) are one of the most interesting innovations in the area of online computer gaming. This pilot study set out to examine the psychological and social effects of online gaming using an online questionnaire with particular reference to excessive and ‘dependent’ online gaming. A self-selecting sample of 119 online gamers ranging from 18 to 69 years (mean = 28.5 years) completed the questionnaire. The results showed that 41% of gamers played online to escape and 7% of gamers were classified as ‘dependent’ individuals who were at risk of developing a psychological and behavioural dependence for online gaming using an adapted ‘addiction’ scale. Further analysis showed that excessive online gaming was significantly correlated with psychological and behavioural ‘dependence’. It was also found that ‘dependent’ gamers appear to possess some core components of addiction to MMORPGs (e.g., mood modification, tolerance and relapse). (PsycINFO Database Record (c) 2019 APA, all rights reserved)</t>
  </si>
  <si>
    <t>Experiences and perceptions of problem gamblers on cognitive and exposure therapies when taking part in a randomised controlled trial: A qualitative study.</t>
  </si>
  <si>
    <t>Smith, David; Pols, Rene; Lavis, Tiffany; Battersby, Malcolm; Harvey, Peter</t>
  </si>
  <si>
    <t>10.1007/s10899-015-9589-z</t>
  </si>
  <si>
    <t>In South Australia (SA) problem gambling is mainly a result of the widespread availability of electronic gaming machines. A key treatment provider in SA offers free cognitive and behavioural therapy (CBT) to help-seeking problem gamblers. The CBT program focuses on the treatment of clients’ urge to gamble using exposure therapy (ET) and cognitive therapy (CT) to restructure erroneous gambling beliefs. The aim of this study was to explore treatment specific and non-specific effects for CT alone and ET alone using qualitative interviews. Interviewees were a sub-sample of participants from a randomised trial that investigated the relative efficacy of CT versus ET. Findings revealed that all interviewees gained benefit from their respective therapies and their comments did not appear to favour one therapy over another. Both treatment specific and treatment non-specific effects were well supported as playing a therapeutic role to recovery. Participants’ comments in both therapy groups suggested that symptom reduction was experienced on a gambling related urge–cognition continuum. In addition to symptom improvement from therapy-specific mechanisms, ET participants described a general acquisition of 'rational thought' from their program of therapy and CT participants had 'taken-over' their gambling urges. The findings also highlighted areas for further improvement including therapy drop-out. (PsycINFO Database Record (c) 2017 APA, all rights reserved)</t>
  </si>
  <si>
    <t>Monacis, Lucia; Palo, Valeria; Griffiths, Mark D.; Sinatra, Maria</t>
  </si>
  <si>
    <t>10.1007/s11469-017-9768-5</t>
  </si>
  <si>
    <t>Research examining the development of online addictions has grown greatly over the last decade with many studies suggesting both risk factors and protective factors. In an attempt to integrate the theories of attachment and identity formation, the present study investigated the extent to which identity styles and attachment orientations account for three types of online addiction (i.e., internet addiction, online gaming addiction, and social media addiction). The sample comprised 712 Italian students (381 males and 331 females) recruited from schools and universities who completed an offline self-report questionnaire. The findings showed that addictions to the internet, online gaming, and social media were interrelated and were predicted by common underlying risk and protective factors. Among identity styles, ‘informational’ and ‘diffuse-avoidant’ styles were risk factors, whereas ‘normative’ style was a protective factor. Among attachment dimensions, the ‘secure’ attachment orientation negatively predicted the three online addictions, and a different pattern of causal relationships were observed between the styles underlying ‘anxious’ and ‘avoidant’ attachment orientations. Hierarchical multiple regressions demonstrated that identity styles explained between 21.2 and 30% of the variance in online addictions, whereas attachment styles incrementally explained between 9.2 and 14% of the variance in the scores on the three addiction scales. These findings highlight the important role played by identity formation in the development of online addictions. (PsycINFO Database Record (c) 2018 APA, all rights reserved)</t>
  </si>
  <si>
    <t>Exploring player experience in ranked League of Legends.</t>
  </si>
  <si>
    <t>Mora-Cantallops, Marçal; Sicilia, Miguel-Ángel</t>
  </si>
  <si>
    <t>While video games provide different Player Experiences (PE), some genres can provide particularly unique PEs driven by their particular features. Such is the case of MOBA (Multiplayer Online Battle Arena) games, currently led in number of players and popularity by League of Legends. In spite of this popularity, PE in MOBA games remains largely unexplored. We aim to explore this gap by presenting a PE study that focuses in League of Legends and its player base. After surveying more than 400 players in the database of the largest eSports organisation in Spain, a series of tests were run from multiple perspectives using the PENS (Player Experience of Need Satisfaction) model and the SPGQ (Social Presence in Gaming Questionnaire) as response variables. Among our findings, we show how PE differs across different levels of competence (or rank) inside the game. When looking at how team play impact PE, results show how PENS dimensions remain unaffected while empathy is driven by playing with known teammates. Role selection, on the other hand, has an arguably insignificant impact in PE. Last but not least, an invariant behavioural engagement across all dimensions shows how players perceive team collaboration as an essential factor for success. (PsycInfo Database Record (c) 2020 APA, all rights reserved)</t>
  </si>
  <si>
    <t>Exploring the effectiveness of an intelligent messages framework for developing warning messages to reduce gambling intensity.</t>
  </si>
  <si>
    <t>Armstrong, Tess; Donaldson, Phillip; Langham, Erika; Rockloff, Matthew; Browne, Matthew</t>
  </si>
  <si>
    <t>Warning messages are a common tool used in public health initiatives in an attempt to minimize consumer harm. Electronic gaming machines provide a unique opportunity to deliver messages that are personalized, that is, based on player behaviour, gambling history, and personal characteristics. This study explores whether messages that respond to player behaviour may be effective in reducing gambling intensity on the basis of the Intelligent Messages Framework (Langham, Thorne, Rockloff, &amp; Donaldson, 2017). One-hundred and seventy-two participants (82 males, 90 females) from 20 to 88 years of age (M = 48.95, SD = 16.06) played a computerized gambling simulation. Participants were presented with a pop-up message following the 21st spin during game play, which varied according to message purpose (informative, selfmonitoring, self-evaluative) and message frame (positive, challenging, negative). Results showed that female participants had faster betting speeds, greater betting persistence, and greater total losses in the negative, self-evaluative condition than in the other conditions. Findings suggest that messages need to be tailored appropriately to the consumer’s characteristics to be effective. Messages that do not consider the individual needs of the consumer may increase gambling intensity and therefore fail to be an effective harm-minimization tool. More sophisticated methods of delivering messages to consumers need to be developed and tested, particularly given that ineffective messages have the potential to be counterproductive in reducing gambling intensity. (PsycINFO Database Record (c) 2019 APA, all rights reserved)</t>
  </si>
  <si>
    <t>Exploring the neural basis of avatar identification in pathological internet gamers and of self-reflection in pathological social network users.</t>
  </si>
  <si>
    <t>Leménager, Tagrid; Dieter, Julia; Hill, Holger; Hoffmann, Sabine; Reinhard, Iris; Beutel, Martin; Vollstädt-Klein, Sabine; Kiefer, Falk; Mann, Karl</t>
  </si>
  <si>
    <t>10.1556/2006.5.2016.048</t>
  </si>
  <si>
    <t>Background and aims: Internet gaming addiction appears to be related to self-concept deficits and increased angular gyrus (AG)-related identification with one’s avatar. For increased social network use, a few existing studies suggest striatal-related positive social feedback as an underlying factor. However, whether an impaired self-concept and its reward-based compensation through the online presentation of an idealized version of the self are related to pathological social network use has not been investigated yet. We aimed to compare different stages of pathological Internet game and social network use to explore the neural basis of avatar and self-identification in addictive use. Methods: About 19 pathological Internet gamers, 19 pathological social network users, and 19 healthy controls underwent functional magnetic resonance imaging while completing a self-retrieval paradigm, asking participants to rate the degree to which various self-concept-related characteristics described their self, ideal, and avatar. Self-concept-related characteristics were also psychometrically assessed. Results: Psychometric testing indicated that pathological Internet gamers exhibited higher self-concept deficits generally, whereas pathological social network users exhibit deficits in emotion regulation only. We observed left AG hyperactivations in Internet gamers during avatar reflection and a correlation with symptom severity. Striatal hypoactivations during self-reflection (vs. ideal reflection) were observed in social network users and were correlated with symptom severity. Discussion and conclusion: Internet gaming addiction appears to be linked to increased identification with one’s avatar, evidenced by high left AG activations in pathological Internet gamers. Addiction to social networks seems to be characterized by emotion regulation deficits, reflected by reduced striatal activation during self-reflection compared to during ideal reflection. (PsycInfo Database Record (c) 2020 APA, all rights reserved)</t>
  </si>
  <si>
    <t>Exposure therapy for problem gambling in rural communities: A program model and early outcomes.</t>
  </si>
  <si>
    <t>Riley, Ben; Smith, David; Oakes, Jane</t>
  </si>
  <si>
    <t>The Australian Journal of Rural Health</t>
  </si>
  <si>
    <t>10.1111/j.1440-1584.2011.01199.x</t>
  </si>
  <si>
    <t>Objective: Rural South Australia contains a higher share of electronic gaming machines and gambling expenditure per capita than metropolitan areas, raising concerns about the risk of problem gambling in these communities. This paper describes the implementation and outcomes of an outreach behavioural psychotherapy (exposure therapy) program for problem gambling in rural South Australia. Methods: A retrospective cohort study design was used for 551 adult treatment-seeking problem gamblers who presented to the Statewide Gambling Therapy Service in South Australia. Fifty-one gamblers were from rural areas and participated in the outreach program. Outcomes were compared between gamblers who participated in either the metropolitan-based or rural outreach program. Outcome measures used: South Oaks Gambling Screen, Kessler Psychological Distress Scale, Work and Social Adjustment Scale, and hours gambled the previous month. Results: Sixty-one per cent of clients (n = 551) completed treatment. There was no significant association between service location and number of treatment completers. Significant improvements were recorded across all outcome measures for both groups with small to large effect sizes, and there were no significant differences in outcomes at post-treatment between the groups while controlling for baseline scores. Conclusions: Both metropolitan and rural clients reported significant clinical improvement. Given the risk of problem gambling in rural communities, these early outcomes are encouraging. These findings will inform future treatment planning and service delivery for rural clients, and guide further research into the effectiveness of exposure therapy for problem gambling. (PsycInfo Database Record (c) 2020 APA, all rights reserved)</t>
  </si>
  <si>
    <t>Frahn, Tahnee; Delfabbro, Paul; King, Daniel L.</t>
  </si>
  <si>
    <t>This study examined the behavioral effects of practice modes in simulated slot machine gambling. A sample of 128 participants predominantly aged 18–24 years were randomly allocated to 1 of 4 pre-exposure conditions: control (no practice), standard 90 % return to player, inflated return to player and inflated return with pop-up messages. Participants in all conditions engaged in monetary gambling using a realistic online simulation of a slot machine. As predicted, the results showed that those players exposed to inflated or ‘profit’ demonstration modes placed significantly higher bets in the real-play mode as compared to the other groups. However, the groups did not differ in relation to how long they persisted in the real-play mode. Pop-up messages had no significant effect on monetary gambling behavior. The results of this study confirm that exposure to inflated practice or 'demo' modes lead to short-term increases in risk-taking. These findings highlight the need for careful regulation and monitoring of internet gambling sites, as well as further research on the potential risks of simulated gambling activities for vulnerable segments of the gambling population. (PsycINFO Database Record (c) 2019 APA, all rights reserved)</t>
  </si>
  <si>
    <t>Facilitating responsible gambling: The relative effectiveness of education-based animation and monetary limit setting pop-up messages among electronic gaming machine players.</t>
  </si>
  <si>
    <t>Wohl, Michael J. A.; Gainsbury, Sally; Stewart, Melissa J.; Sztainert, Travis</t>
  </si>
  <si>
    <t>10.1007/s10899-012-9340-y</t>
  </si>
  <si>
    <t>Although most gamblers set a monetary limit on their play, many exceed this limit—an antecedent of problematic gambling. Responsible gambling tools may assist players to gamble within their means. Historically, however, the impact of such tools has been assessed in isolation. In the current research, two responsible gambling tools that target adherence to a monetary limit were assessed among 72 electronic gaming machine (EGM) players. Participants watched an educational animation explaining how EGMs work (or a neutral video) and then played an EGM in a virtual reality environment. All participants were asked to set a monetary limit on their play, but only half were reminded when that limit was reached. Results showed that both the animation and pop-up limit reminder helped gamblers stay within their preset monetary limit; however, an interaction qualified these main effects. Among participants who did not experience the pop-up reminder, those who watched the animation stayed within their preset monetary limits more than those who did not watch the animation. For those who were reminded of their limit, however, there was no difference in limit adherence between those who watched the animation and those who did not watch the animation. From a responsible gambling perspective, the current study suggests that there is no additive effect of exposure to both responsible gambling tools. Therefore, for minimal disruption in play, a pop-up message reminding gamblers of their preset monetary limit might be preferred over the lengthier educational animation. (PsycINFO Database Record (c) 2019 APA, all rights reserved)</t>
  </si>
  <si>
    <t>Family factors in adolescent problematic Internet gaming: A systematic review.</t>
  </si>
  <si>
    <t>Schneider, Luke A.; King, Daniel L.; Delfabbro, Paul H.</t>
  </si>
  <si>
    <t>10.1556/2006.6.2017.035</t>
  </si>
  <si>
    <t>Background and aims: Familial influences are known to affect the likelihood of an adolescent becoming a problem gamer. This systematic review examined some of the key findings in empirical research on family factors related to adolescent problem gaming. Methods: A total of 14 studies in the past decade were evaluated. Family-related variables included: (a) parent status (e.g., socioeconomic status and mental health), (b) parent–child relationship (e.g., warmth, conflict, and abuse), (c) parental influence on gaming (e.g., supervision of gaming, modeling, and attitudes toward gaming), and (d) family environment (e.g., household composition). Results: The majority of studies have focused on parent–child relationships, reporting that poorer quality relationships are associated with increased severity of problem gaming. The paternal relationship may be protective against problem gaming; therefore, prevention programs should leverage the support of cooperative fathers. Discussion: The intergenerational effects of problem gaming require further attention, in light of adult gamers raising their children in a gaming-centric environment. Research has been limited by a reliance on adolescent self-report to understand family dynamics, without gathering corroborating information from parents and other family members. The very high rates of problem gaming (&gt;10%) reported in general population samples raise concerns about the validity of current screening tools. Conclusions: Interventions for adolescents may be more effective in some cases if they can address familial influences on problem gaming with the active co-participation of parents, rather than enrolling vulnerable adolescents in individual-based training or temporarily isolating adolescents from the family system. (PsycINFO Database Record (c) 2019 APA, all rights reserved)</t>
  </si>
  <si>
    <t>Features of parent-child relationships in adolescents with Internet gaming disorder.</t>
  </si>
  <si>
    <t>10.1007/s11469-016-9699-6</t>
  </si>
  <si>
    <t>Problematic use of Internet games is recognized as a significant mental health issue for adolescents and their families. The present study investigated features of the parent-child relationship, including trust, communication, and alienation, in the context of adolescents’ Internet gaming problems. A total of 824 secondary school students (402 males and 422 females) aged 12 to 17 years completed a survey on Internet gaming activities; the DSM-5 Internet Gaming Disorder (IGD) checklist and the Inventory of Parent and Peer Attachment (IPPA). The results showed that adolescents with Internet gaming problems reported significantly less trust and communication, and greater anger and alienation, in their maternal and paternal relationships, as compared to adolescents without gaming problems. Adolescents at high risk of IGD reported significantly more gaming time with strangers (32.6 % vs. 7.9 %) and were more likely to play massively multiplayer online (MMO) games than non-problem adolescents. However, IPPA total scores did not significantly predict IGD symptoms, after controlling for gender and level of gaming activity, and IPPA scores did not mediate the association between Internet gaming time and IGD symptoms. Although family conflict can be one of the negative consequences of problematic gaming, these results suggest that, based on adolescent self-report, parent-child relationships may be only a weak correlate of Internet gaming problems in general. (PsycINFO Database Record (c) 2019 APA, all rights reserved)</t>
  </si>
  <si>
    <t>McLean, Lavinia; Griffiths, Mark D.</t>
  </si>
  <si>
    <t>10.1007/s11469-018-9962-0</t>
  </si>
  <si>
    <t>Female gaming is a relatively under-researched area, and female gamers often report experiencing harassment whilst playing online. The present study explored female experiences of social support while playing online video games, because of the previous research suggesting that females often experience harassment and negative interactions during game play. Data were collected from an online discussion forum, and comprised posts drawn from 271 female gamers. Thematic analysis of the discussions suggested that a lack of social support and harassment frequently led to female gamers playing alone, playing anonymously, and moving groups regularly. The female gamers reported experiencing anxiety and loneliness due to this lack of social support, and for many, this was mirrored in their experiences of social support outside of gaming. The female gamers frequently accepted the incorporation into their gaming of specific coping strategies to mitigate online harassment, including actively hiding their identity and avoiding all forms of verbal communication with other players. These themes are discussed in relation to relevant research in the area, along with recommendations for future research and consideration of possible explanations for the themes observed. (PsycInfo Database Record (c) 2020 APA, all rights reserved)</t>
  </si>
  <si>
    <t>Fixing the game? Legitimacy, morality policy and research in gambling.</t>
  </si>
  <si>
    <t>Miller, Rohan; Michelson, Grant</t>
  </si>
  <si>
    <t>Journal of Business Ethics</t>
  </si>
  <si>
    <t>10.1007/s10551-012-1487-z</t>
  </si>
  <si>
    <t>It is a truism that some industries are controversial either because the processes employed or the resulting products, for instance, can potentially harm the well-being of people. The controversy that surrounds certain industries can sharply polarise public opinion and debate. In this article, we employ legitimacy theory and morality policy to show how one industry sector (the electronic gaming machine sector as part of the wider gambling industry) is subject to this reaction. We suggest that the difficulty in establishing legitimacy surrounding CSR practices in this sector is related to morality policy, whereby ideology and personal values play important roles in dividing opinion. Thus, gambling is often framed as an activity that is morally and ethically problematic. To show how this can manifest, we examine the veracity of two state-funded studies in Australia used in the development of gambling policy and their subsequent adoption in academic research. We highlight methodological, analytical and reporting issues in these studies that normally should be identified by those using such findings. The significance is that when morality policy and conflict surrounding legitimacy are involved, then it can explain why adherence to normative research standards is potentially lowered. Our theoretical posture leads us to further speculate that the adoption and communication of CSR in electronic gambling will be contested by opponents of the industry. (PsycInfo Database Record (c) 2020 APA, all rights reserved)</t>
  </si>
  <si>
    <t>From Confucianism to psychology: Rebooting Internet addicts in China.</t>
  </si>
  <si>
    <t>Rao, Yichen</t>
  </si>
  <si>
    <t>History of Psychology</t>
  </si>
  <si>
    <t>10.1037/hop0000111</t>
  </si>
  <si>
    <t>Coined in the 1990s, the term 'Internet addiction' encapsulates a brief but influential human history of technological advancement and psychological development. However, most studies have treated Internet addiction as a 'global' concept in the realm of science without taking into consideration its sociocultural meanings and local history. In China, obsessive online gaming behavior among youth is viewed as a national issue of public health and social control. This article examines the special development of interventions to address Internet addiction in China within a broader local history of culturally inflected social control, market reform, the one-child policy, and psychology. Based on historical review and ethnographic data from a treatment center specializing in Internet addiction, this article presents a deep analysis of what Internet addiction means in Chinese lives. It argues that Internet addiction is, in fact, a cultural idiom of distress related to social control rather than a universal syndrome of self-control. It represents the dynamic interactions between Confucian family values and market reform, the one-child policy, and recent trends in psychology and technology. (PsycINFO Database Record (c) 2019 APA, all rights reserved)</t>
  </si>
  <si>
    <t>From Pong to Pokemon Go, catching the essence of the Internet Gaming Disorder diagnosis: Commentary on: Chaos and confusion in DSM-5 diagnosis of Internet Gaming Disorder: Issues, concerns, and recommendations for clarity in the field (Kuss et al.).</t>
  </si>
  <si>
    <t>Carbonell, Xavier</t>
  </si>
  <si>
    <t>10.1556/2006.6.2017.010</t>
  </si>
  <si>
    <t>Taking as a starting point, this commentary proposes some issues regarding the diagnosis of Internet Gaming Disorder discussed in Kuss et al. (2016). In our opinion, the confusion in DSM-5 diagnosis could be due to the weak starting point in building the criteria. The criteria such as functional impairment and stability of the dysfunctional behavior are considered. It is suggested that avatar identification, playing motivations, and types of video games should be considered for diagnosis. The diagnostic process is highly influenced by social context and the rapid development of video game industry. The commentary ends by considering the distinction between online and offline video gaming and the critical consideration of everyday behaviors as being addictive. (PsycINFO Database Record (c) 2019 APA, all rights reserved)</t>
  </si>
  <si>
    <t>Frontostriatal circuits, resting state functional connectivity and cognitive control in internet gaming disorder.</t>
  </si>
  <si>
    <t>Yuan, Kai; Yu, Dahua; Cai, Chenxi; Feng, Dan; Li, Yangding; Bi, Yanzhi; Liu, Jixin; Zhang, Yi; Jin, Chenwang; Li, Linling; Qin, Wei; Tian, Jie</t>
  </si>
  <si>
    <t>10.1111/adb.12348</t>
  </si>
  <si>
    <t>Converging evidence has identified cognitive control deficits in internet gaming disorder (IGD). Recently, mounting evidence had revealed that resting state functional connectivity (RSFC) and structural connectivity of frontostriatal circuits could modulate cognitive control in healthy individuals. Unfortunately, relatively little is known about the thoroughly circuit‐level characterization of the frontostriatal pathways (both the dorsal and ventral striatum) during resting‐state and their association with cognitive control in IGD. In the current study, the differences of striatum volume and RSFC networks were investigated between 43 young IGD individuals and 44 healthy controls. Meanwhile, cognitive control deficits were assessed by Stroop task performances. The neuroimaging findings were then correlated with the Stroop task behaviors. In IGD subjects, we demonstrated an increased volume of right caudate and nucleus accumbens (NAc) as well as reduced RSFC strength of dorsal prefrontal cortex (DLPFC)–caudate and orbitofrontal cortex (OFC)–NAc. NAc volumes were positively correlated with internet addiction test scores in IGD. The caudate volume and DLPFC–caudate RSFC was correlated with the impaired cognitive control (more incongruent errors in Stroop task) in IGD. Consistent with substance use disorder (SUD) findings, we detected striatum volume and frontostriatal circuits RSFC differences between IGD and healthy controls, which provided evidence of some degree of the similarity between IGD and SUD. More importantly, the cognitive control deficits in IGD were correlated with the reduced frontostrital RSFC strength. It is hoped that our results could shed insight on the neurobiological mechanisms of IGD and suggest potential novel therapeutic targets for treatment. (PsycINFO Database Record (c) 2019 APA, all rights reserved)</t>
  </si>
  <si>
    <t>Functional impairment matters in the screening and diagnosis of gaming disorder: Commentary on: Scholars’ open debate paper on the World Health Organization ICD-11 Gaming Disorder proposal (Aarseth et al.).</t>
  </si>
  <si>
    <t>Billieux, Joël; King, Daniel L.; Higuchi, Susumu; Achab, Sophia; Bowden-Jones, Henrietta; Hao, Wei; Long, Jiang; Lee, Hae Kook; Potenza, Marc N.; Saunders, John B.; Poznyak, Vladimir</t>
  </si>
  <si>
    <t>10.1556/2006.6.2017.036</t>
  </si>
  <si>
    <t>This commentary responds to Aarseth et al.’s (in press) criticisms that the ICD-11 Gaming Disorder proposal would result in 'moral panics around the harm of video gaming' and 'the treatment of abundant false-positive cases.' The ICD-11 Gaming Disorder avoids potential 'overpathologizing' with its explicit reference to functional impairment caused by gaming and therefore improves upon a number of flawed previous approaches to identifying cases with suspected gaming-related harms. We contend that moral panics are more likely to occur and be exacerbated by misinformation and lack of understanding, rather than proceed from having a clear diagnostic system. (PsycINFO Database Record (c) 2019 APA, all rights reserved)</t>
  </si>
  <si>
    <t>Functional neural changes and altered cortical–subcortical connectivity associated with recovery from Internet gaming disorder.</t>
  </si>
  <si>
    <t>Dong, Guang-Heng; Wang, Min; Zhang, Jialin; Du, Xiaoxia; Potenza, Marc N.</t>
  </si>
  <si>
    <t>10.1556/2006.8.2019.75</t>
  </si>
  <si>
    <t>Background and aims: Although studies have suggested that individuals with Internet gaming disorder (IGD) may have impairments in cognitive functioning, the nature of the relationship is unclear given that the information is typically derived from cross-sectional studies. Methods: Individuals with active IGD (n = 154) and those individuals no longer meeting criteria (n = 29) after 1 year were examined longitudinally using functional magnetic resonance imaging during performance of cue-craving tasks. Subjective responses and neural correlates were contrasted at study onset and at 1 year. Results: Subjects’ craving responses to gaming cues decreased significantly at 1 year relative to study onset. Decreased brain responses in the anterior cingulate cortex (ACC) and lentiform nucleus were observed at 1 year relative to onset. Significant positive correlations were observed between changes in brain activities in the lentiform nucleus and changes in self-reported cravings. Dynamic causal modeling analysis showed increased ACC–lentiform connectivity at 1 year relative to study onset. Conclusions: After recovery from IGD, individuals appear less sensitive to gaming cues. This recovery may involve increased ACC-related control over lentiform-related motivations in the control over cravings. The extent to which cortical control over subcortical motivations may be targeted in treatments for IGD should be examined further. (PsycInfo Database Record (c) 2021 APA, all rights reserved)</t>
  </si>
  <si>
    <t>Lobel, Adam; Engels, Rutger C. M. E.; Stone, Lisanne L.; Granic, Isabela</t>
  </si>
  <si>
    <t>10.1037/ppm0000159</t>
  </si>
  <si>
    <t>Playful competition is an important hallmark of healthy child development. Playful competition facilitates moral learning, rewards perspective-taking skills, and challenges children to healthily regulate unpleasant emotions such as frustration, anger, and jealousy. Despite this, research on the effects of competitive video gaming has focused on antisocial outcomes, such as declines in prosocial behavior. Moreover, methodological shortcomings such as experimental studies using designs with poor generalizability, and a lack of longitudinal studies, leave open the influence of competitive gaming on social development among preadolescent children. This longitudinal study therefore investigated the relation between competitive gaming and changes in children’s social development across 3 measures: conduct problems, peer relations, and prosocial behavior. At 2 timepoints, 1 year apart, 184 Dutch children (8.31–12.68 years old) reported their gaming frequency and listed their favorite games to play, and their parents reported their children’s psychosocial health. Children’s nominations were coded as including or not including a competitive video game. Children who nominated a competitive game at the first time point were more likely to show a decrease in conduct problems and an improvement in peer relations. No interactions were observed between competitive gaming and gaming frequency. These results encourage future research to investigate the social benefits of playful competitive gaming among peers, and for future studies to take other variables such as violent content, cooperative play, and real world competitive play into account. (PsycInfo Database Record (c) 2020 APA, all rights reserved)</t>
  </si>
  <si>
    <t>Gamble while you gamble: Electronic games in Ontario Charitable Gaming Centres.</t>
  </si>
  <si>
    <t>Harrigan, Kevin; Brown, Dan; MacLaren, Vance</t>
  </si>
  <si>
    <t>10.1007/s11469-015-9557-y</t>
  </si>
  <si>
    <t>Electronic Bingo games have recently appeared in Ontario Charitable Gaming Centres. Here we summarize the characteristics of this novel form of electronic gambling, and give a detailed characterization of one game. We contend that these games have structural characteristics that make them similar to modern Electronic Gaming Machines (EGMs) that feature multiline slots games. These features include a fast and continuous gaming experience, with player adjustable win size and reinforcement rate, a high frequency of losses disguised as wins, and highly salient near misses. Some of these games also have bonus rounds and provide players with a list of recent wins. We conclude that provincial and state gaming authorities should be aware that the placement of Bingo EGMs in existing Bingo facilities may increase problem gambling among an already well-established community of Bingo enthusiasts. (PsycINFO Database Record (c) 2019 APA, all rights reserved)</t>
  </si>
  <si>
    <t>Gambling and gambling harm in New Zealand: A 28-year case study.</t>
  </si>
  <si>
    <t>Abbott, Max</t>
  </si>
  <si>
    <t>10.1007/s11469-017-9767-6</t>
  </si>
  <si>
    <t>It has long been asserted that increased gambling availability leads to increased participation and harm (availability hypothesis). It has also been proposed that over time participation and harm decrease even when availability continues to rise (adaptation hypothesis). New Zealand has national gambling and problem gambling surveys dating from the mid-1980s. They include five-yearly surveys of gambling behaviour and attitudes from 1985 to 2005 and surveys of gambling and problem gambling in 1990 and 1999. The National Gambling Study (NGS) (2012–2015) was in part designed to assess changes in behaviour, attitudes and gambling-related harm since the 1999 and 2005 surveys. Selected NGS data are examined in relation to data from earlier surveys. A national lottery, instant lotteries and electronic gaming machines were introduced during the late 1980s. Since then, gambling availability continued to increase. Participation in most newly introduced gambling forms increased markedly, usually within the first year or two, and then decreased, often substantially. Following an initial rise, contrary to the availability hypothesis, overall participation declined. This was accompanied by a decline in problem gambling prevalence. These findings are consistent with adaptation. Since 2000, while participation continued to fall, problem gambling prevalence plateaued. This finding appears to be at variance with both the availability and adaptation hypotheses. It points to the importance of factors other than gambling availability in determining problem gambling and related harm. Possible reasons for the plateauing of problem gambling in the face of substantial reductions in participation are considered. They have implications for future research and policy. (PsycINFO Database Record (c) 2019 APA, all rights reserved)</t>
  </si>
  <si>
    <t>Gambling and gambling policy in Norway—An exceptional case.</t>
  </si>
  <si>
    <t>Rossow, Ingeborg; Hansen, Marianne Bang</t>
  </si>
  <si>
    <t>10.1111/add.13172</t>
  </si>
  <si>
    <t>Aims: The aim of this paper is to provide an overview of the development and current status of gambling and gambling policy in Norway. Methods: An overview of the research literature and official documents and websites. Results: Gambling on electronic gaming machines (EGMs) increased dramatically in the 1990s in response to technological development and liberalization of gambling policy. Restrictions on availability of EGM gambling occurred from 2006 to 2009 and included a ban on note acceptors, a temporary ban on EGMs and re‐introduction of fewer and less aggressive machines under a state monopoly. The restrictions led to significant decreases in total gambling turnover, and several studies suggest that they led to fewer gambling and gambling problems. Various factors may explain why the restrictions were politically feasible. These include media coverage of gambling concerns and economic compensation for revenue losses under the monopoly. Conclusions: In an international context of deregulation of gambling markets, the Norwegian policy restrictions on gambling availability have represented an exceptional case and provide a rare opportunity to explore the outcomes of such regulations. Overall, studies suggest that the policy restrictions have led to reductions in gambling expenditures and problem gambling. (PsycINFO Database Record (c) 2019 APA, all rights reserved)</t>
  </si>
  <si>
    <t>Gambling and gambling‐related problems in France.</t>
  </si>
  <si>
    <t>Valleur, Marc</t>
  </si>
  <si>
    <t>10.1111/add.12967</t>
  </si>
  <si>
    <t>[Correction Notice: An Erratum for this article was reported in Vol 111(5) of Addiction (see record [rid]2016-18061-024[/rid]). Dr Marc Valleur is a member of the College de l’ARJEL, an independent administrative authority that grants licences to online gaming organizations, and is a member of the Observatoire des Jeux (ODJ) and cojex, French government-funded bodies that provide information on gambling and games for the development of public policy and regulation. He is paid to attend ARJEL meetings and for ARJEL-related expenses; his work for ODJ and cojex is voluntary.] Abstract Aims To provide an overview of the gambling landscape and gambling‐related problems in France, including the history, legislation, gambling policy and epidemiological data on excessive gambling. Method A literature review, using Medline, PsycInfo and Toxibase/OFDT databases, based on the systematic monitoring of scientific literature since 2008 (including French and international papers). Results Since 1776 and the creation of the royal lottery, state monopoly has been the main pillar of gambling policy in France. Increases in gambling venues and opportunities, growing evidence of gambling‐related problems, pressures from the European Commission and the growth of on‐line gambling have led to major changes in this policy: while land‐based gambling remains mainly in the form of a state monopoly, on‐line gambling was partially liberalized in 2010, and regulation authorities were established. The first epidemiological survey was conducted in 2010. Rates of problematic gambling in France are within the average of other European countries. Treatment has begun to be made available within addiction centres. Conclusion A majority of on‐line gamblers in France use legal websites, which was one of the initial goals of liberalization. Recent studies confirm that the prevalence of problem gambling in France is far higher among on‐line gamblers than among land‐based gamblers; however, this difference cannot be attributed only to greater addictiveness of on‐line gambling. (PsycINFO Database Record (c) 2019 APA, all rights reserved)</t>
  </si>
  <si>
    <t>'Gambling and gambling-related problems in France': Corrigendum.</t>
  </si>
  <si>
    <t>10.1111/add.13361</t>
  </si>
  <si>
    <t>Reports an error in 'Gambling and gambling‐related problems in France' by Marc Valleur (Addiction, Advanced Online Publication, Jun 6, 2015, np). Dr Marc Valleur is a member of the College de l’ARJEL, an independent administrative authority that grants licences to online gaming organizations, and is a member of the Observatoire des Jeux (ODJ) and cojex, French government-funded bodies that provide information on gambling and games for the development of public policy and regulation. He is paid to attend ARJEL meetings and for ARJEL-related expenses; his work for ODJ and cojex is voluntary. (The following abstract of the original article appeared in record [rid]2015-25870-001[/rid]). Abstract Aims To provide an overview of the gambling landscape and gambling‐related problems in France, including the history, legislation, gambling policy and epidemiological data on excessive gambling. Method A literature review, using Medline, PsycInfo and Toxibase/OFDT databases, based on the systematic monitoring of scientific literature since 2008 (including French and international papers). Results Since 1776 and the creation of the royal lottery, state monopoly has been the main pillar of gambling policy in France. Increases in gambling venues and opportunities, growing evidence of gambling‐related problems, pressures from the European Commission and the growth of on‐line gambling have led to major changes in this policy: while land‐based gambling remains mainly in the form of a state monopoly, on‐line gambling was partially liberalized in 2010, and regulation authorities were established. The first epidemiological survey was conducted in 2010. Rates of problematic gambling in France are within the average of other European countries. Treatment has begun to be made available within addiction centres. Conclusion A majority of on‐line gamblers in France use legal websites, which was one of the initial goals of liberalization. Recent studies confirm that the prevalence of problem gambling in France is far higher among on‐line gamblers than among land‐based gamblers; however, this difference cannot be attributed only to greater addictiveness of on‐line gambling. (PsycINFO Database Record (c) 2019 APA, all rights reserved)</t>
  </si>
  <si>
    <t>Gambling and problem gambling in Sweden: Changes between 1998 and 2009.</t>
  </si>
  <si>
    <t>Abbott, Max W.; Romild, Ulla; Volberg, Rachel A.</t>
  </si>
  <si>
    <t>10.1007/s10899-013-9396-3</t>
  </si>
  <si>
    <t>Gambling participation and rates of problem gambling change over time in response to a variety of factors including gambling availability, demographic changes and adaptation at individual and societal levels. These relationship are complex and only partially understood. The major aim of the present study was to provide general population estimates of gambling participation and problem gambling for Sweden and compare these estimates with estimates from a previous national study. The study was also designed to identify risk factors for problem gambling including change in these factors over time. Data are from the first phase of the Swedish Longitudinal Gambling Study (Swelogs) in which a representative sample of 8,165 people was assessed using validated problem gambling and other measures to facilitate comparison with findings from the 1997/1998 Swedish Gambling Study (Swegs). Overall, it was found that gambling participation reduced markedly, although in some population sectors increases were evident for some forms including poker and electronic gaming machines. Lifetime prevalence of probable pathological gambling increased; however, past 12 months probable pathological and problem gambling prevalence did not. Males, younger adults and people born outside Sweden were at high risk in both studies. Significant prevalence increases were evident for people aged 18–24 and those with low levels of education. The results indicate that relationships between gambling exposure, participation and problems are dynamic with shifting implications for public health and social policy. (PsycINFO Database Record (c) 2019 APA, all rights reserved)</t>
  </si>
  <si>
    <t>Gambling behavior in alcohol-serving and non-alcohol-serving-venues: A study of electronic gaming machine players using account records.</t>
  </si>
  <si>
    <t>Leino, Tony; Molde, Helge; Griffiths, Mark D.; Mentzoni, Rune A.; Sagoe, Dominic; Pallesen, Ståle</t>
  </si>
  <si>
    <t>10.1080/16066359.2017.1288806</t>
  </si>
  <si>
    <t>Aim: Contextual factors, such as venue characteristics appear to influence gambling behavior. However, few studies have compared the relationship between gambling behavior in alcohol-serving venues (ASVs) and non-alcohol serving venues (NASVs). The aim of the study was to examine individual gambling behavior in ASVs and NASVs. Method: A repeated-measures design was used to examine individual gambling behavior in ASVs and NASVs covering a month. The sample comprised 1452 observations of 726 individuals (25.2% female). A quantile regression model was conducted to examine individual differences in gambling behavior (number of days, sessions, bets made, stake, time spent, money lost, and average bet size) across ASVs and NASVs. Analyses were broken down by gambler category (those that reached legal mandatory spending limits and those that did not) as well as on time frame (overall gambling behavior and average in-session gambling behavior). Results: Individuals gambled regularly in NASVs and occasionally in ASVs. Compared to NASVs, in-session gambling behavior was more variable in ASVs. In-session analysis showed that non-limit reaching gamblers staked less money in ASVs than in NASVs but lost more money in ASVs than in NASVs. Limit reaching gamblers showed no differences in gambling behavior across venues. Conclusions: The findings show that in-session gambling behavior is more variable in ASVs compared to NASVs regardless of gambling category. Non-limit reaching gamblers may be more sensitive to contextual factors than limit reaching gamblers and appear to be more willing to take more risk in ASVs compared to NASVs. The contextual implications are discussed. (PsycINFO Database Record (c) 2019 APA, all rights reserved)</t>
  </si>
  <si>
    <t>Gambling behaviours and problem gambling among older adults who patronize Ontario casinos or racinos.</t>
  </si>
  <si>
    <t>Turner, Nigel E.; van der Maas, Mark; McCready, John; Hamilton, Hayley A.; Schrans, Tracy; Ialomiteanu, Anca; Ferentzy, Peter; Elton-Marshall, Tara; Zaheer, Salaha; Mann, Robert E.</t>
  </si>
  <si>
    <t>This study examined the rate of gambling problems among Ontario older adults at gambling venues. Herein we describe an intercept survey that took place at casinos and horse racing tracks with slot machines or other forms of casino games (racinos) in southwestern Ontario, Canada. This method provided a significant opportunity to obtain a large sample of older adult casino gamblers in order to understand the gambling habits and gambling problems of this population. We used an intercept recruitment method to obtain a sample of 2,103 older adults (aged 55 and older) who were gambling at each of the seven gaming venues, as well as a systematic quota sampling method for age category (e.g., 55–64, 65–74, and 75 and above) and sex. On average, the participants engaged in 3.6 forms of gambling in the past year, and 78.6% reported playing slot machines or other forms of electronic gaming machines monthly or more often. They reported spending an average of 3.29 hr gambling at casinos or racinos per visit and 134.9 hr at casinos or racinos per year. Just over one-fifth of the sample reported spending more than $6,000 in casinos or racinos in the past year. Based on the Problem Gambling Severity Index (PGSI), the proportion of the sample experiencing severe problem gambling (PGSI = 8 +) was 6.9%, and an additional 20.3% reported moderate gambling problems (PGSI = 3 to 7). (PsycINFO Database Record (c) 2019 APA, all rights reserved)</t>
  </si>
  <si>
    <t>Gambling expenditure predicts harm: Evidence from a venue‐level study.</t>
  </si>
  <si>
    <t>Markham, Francis; Young, Martin; Doran, Bruce</t>
  </si>
  <si>
    <t>10.1111/add.12595</t>
  </si>
  <si>
    <t>Background and Aims: The Total Consumption Theory of gambling suggests that gambling expenditure is positively associated with gambling‐related harm. We test the hypothesis that electronic gaming machine (EGM) expenditure predicts gambling‐related harm at the level of the EGM venue. Design: Cross‐sectional analysis of survey and administrative data. Setting: General urban adult population of the Northern Territory of Australia. Participants: The sample consisted of 7049 respondents to a mail‐survey about venue visitation and gambling behaviour across 62 EGM venues. Measurements: Gambling‐related harm was defined as the endorsement of two or more items on the Problem Gambling Severity Index. We obtained venue‐level EGM expenditure data from the local licensing authority for all venues in the study area. We compared the prevalence of gambling‐related harm among patrons aggregated at the venue level with the estimated mean EGM expenditure for each adult resident in the venue's service area using a Huff model, correlation analysis and multivariate binomial regression. Findings: Aggregated to the venue level (n = 62), per‐capita EGM expenditure was correlated significantly with rates of gambling‐related harm (r = 0.27, n = 62, P = 0.03). After adjusting for venue type and number of EGMs, an increase in mean per‐capita monthly EGM expenditure from $AU10 to $AU150 was associated with a doubling in the prevalence of gambling‐related harm from 9% (95% CI = 6–12%) to 18% (95% CI = 13–23%). Conclusions: As suggested by the Total Consumption Theory of gambling, aggregate patron electronic gaming machine expenditure predicts the prevalence of gambling‐related harm at the venue level. (PsycINFO Database Record (c) 2019 APA, all rights reserved)</t>
  </si>
  <si>
    <t>Gambling in Spain: Update on experience, research and policy.</t>
  </si>
  <si>
    <t>Jiménez‐Murcia, Susana; Fernández‐Aranda, Fernando; Granero, Roser; Menchón, Jose Manuel</t>
  </si>
  <si>
    <t>10.1111/add.12232</t>
  </si>
  <si>
    <t>Aims: To describe the current situation of gambling in Spain, sketching its history and discussing the regulations and legislation currently in force within the framework of the European Union (EU), and to review the epidemiology of gambling in Spain, the self‐help groups and professional treatments available, and their potential effectiveness. Methods: A systematic computerized search was performed in three databases (EMBASE, PubMed and PsychINFO, including articles and chapters) and the reference lists from previous reviews to obtain some of the most relevant studies published up to now on the topic of pathologic gambling in Spain. Results: Similar to other EU countries, Spain has a high prevalence of pathologic gambling, focused on specific culturally bounded types of gambling. Expenditure in online gaming has risen significantly in the last few years, prompting the Spanish government to draft new legislation to regulate gaming. Conclusions: The gaming industry is expected to be one of the fastest growing sectors in Spain in the coming years owing to the rise of new technologies and the development of online gaming. (PsycINFO Database Record (c) 2019 APA, all rights reserved)</t>
  </si>
  <si>
    <t>Gambling in the Czech Republic.</t>
  </si>
  <si>
    <t>Szczyrba, Zdeněk; Mravčík, Viktor; Fiedor, David; Černý, Jakub; Smolová, Irena</t>
  </si>
  <si>
    <t>10.1111/add.12884</t>
  </si>
  <si>
    <t>Aim: To provide an overview of gambling and associated problems in the Czech Republic, including an overview of the historical context, legislation, prevalence, treatment and research base and agenda. Methods: A review of literature and relevant sources. Results: The trajectory of gambling patterns in the territory of the Czech Republic in the 20th century reflected broad socio-political changes. Those included significant expansion between the wars, strict state control and bans on some gambling activities during the communist regime and finally dynamic development characterized by a boom in electronic gaming machines (EGMs) and increasing accessibility of gambling facilities after 1989, which aggravated gambling-related problems. Many municipalities have banned EGMs, which has created conflict in regulation at state and municipal levels. The draft gambling law prepared in 2014 aims to clarify the regulatory framework. Before 2012 there was only sporadic research interest in gambling, but in 2012 the first complex research on gaming and problem gambling in the Czech population took place. The estimated prevalence of problem gambling is currently 2% in the population aged 15–64 years. Preventive measures, counselling and treatment services for problem gamblers are limited. Conclusions: Weak and ineffective regulation of the gambling market in the Czech Republic during the past 20 years, despite the large growth in gambling, has led to inadequate prevention and response to problem gambling which has become a considerable public health, social and political issue. (PsycINFO Database Record (c) 2019 APA, all rights reserved)</t>
  </si>
  <si>
    <t>Gambling involvement: Considering frequency of play and the moderating effects of gender and age.</t>
  </si>
  <si>
    <t>Afifi, Tracie O.; LaPlante, Debi A.; Taillieu, Tamara L.; Dowd, Damien; Shaffer, Howard J.</t>
  </si>
  <si>
    <t>10.1007/s11469-013-9452-3</t>
  </si>
  <si>
    <t>Research indicates that specific types of gambling, such as electronic gaming machines (e.g., Video Lottery Terminals (VLTs), slot machines, virtual gaming machines), are associated with increased odds of experiencing gambling problems. Recent findings suggest that to advance our understanding of gambling-related problems scientists need to focus less on a simple association (e.g., specific gambling type) and more on complex models that include the extent of gambling involvement. The objective of this study is to advance this area of investigation by establishing the generalizability of the involvement effect to the general population of Canada, as well as to examine two potential moderating factors: gender and age. Secondary data analysis of the nationally representative Canadian Community Health Survey (CCHS) cycle 1.2 (data collected during 2002, response rate = 77 %, n = 18,913) using logistic regression models were conducted. All types of gambling were associated with problem gambling. However, when adjusting for gambling involvement (i.e., the number of games played during the past year), these specific game relationships were either eliminated or attenuated. Significant relationships remained for instant win lottery tickets, bingo, card and/or board games, electronic gaming machines outside of casinos, electronic gaming machines inside casinos, other casino gambling, horse racing, sports lotteries, and games of skill. For many types of gambling, the nature of the relationships seemed to be a function of the frequency of engagement with specific games. Gender and age did not moderate these findings. These findings indicate that focusing on a narrow direct cause (e.g., game type) for gambling problems needs to shift towards a more complex model that also includes the level of gambling involvement. (PsycINFO Database Record (c) 2019 APA, all rights reserved)</t>
  </si>
  <si>
    <t>Gambling motivations, money-limiting strategies, and precommitment preferences of problem versus non-problem gamblers.</t>
  </si>
  <si>
    <t>Nower, Lia; Blaszczynski, Alex</t>
  </si>
  <si>
    <t>10.1007/s10899-009-9170-8</t>
  </si>
  <si>
    <t>Studies attempting to identify the specific ‘addictive’ features of electronic gaming machines (EGMs) have yielded largely inconclusive results, suggesting that it is the interaction between a gambler’s cognitions and the machine, rather than the machine itself, which fuels excessive play. Research has reported that machine players with gambling problems adopt a number of erroneous cognitive perceptions regarding the probability of winning and the nature of randomness. What is unknown, however, is whether motivations for gambling and attitudes toward pre-session monetary limit-setting vary across levels of gambling severity, and whether proposed precommitment strategies would be useful in minimizing excessive gambling expenditures. The current study explored these concepts in a sample of 127 adults, ages 18 to 81, attending one of four gambling venues in Queensland, Australia. The study found that problem gamblers were more likely than other gamblers to play machines to earn income or escape their problems rather than for fun and enjoyment. Similarly, they were less likely to endorse any type of monetary limit-setting prior to play. They were also reticent to adopt the use of a ‘smart card’ or other strategy to limit access to money during a session, though they indicated they lost track of money while gambling and were rarely aware of whether they were winning or losing during play. Implications for precommitment policies and further research are discussed. (PsycINFO Database Record (c) 2019 APA, all rights reserved)</t>
  </si>
  <si>
    <t>Gambling motives and symptoms of problem gambling in frequent slots players.</t>
  </si>
  <si>
    <t>MacLaren, Vance V.; Harrigan, Kevin A.; Dixon, Michael</t>
  </si>
  <si>
    <t>10.4309/jgi.2012.27.8</t>
  </si>
  <si>
    <t>Motives for gambling were examined among patrons of slots venues who reported playing electronic gaming machines at least weekly (N = 849). According to scores on the Problem Gambling Severity Index (PGSI), there were 331 (39.0%) participants at low risk, 330 (38.9%) at moderate risk, and 188 (22.1%) at high risk of Pathological Gambling. Scores on the Coping and Enhancement scales of the Gambling Motives Questionnaire (GMQ) had independent effects on PGSI scores. Cluster analysis of Coping and Enhancement scores identified Low Emotion Regulation (LER; n = 189), Primarily Enhancement (PE; n = 338), and Coping and Enhancement (CE; n = 322) subtypes. More CE gamblers (80.1%) had PGSI scores that suggested problem or Pathological Gambling than the PE (56.8%) or LE (36.0%) subtypes. Gamblers who frequently play slot machines are at elevated risk of Pathological Gambling if they play slots as a means of self-regulating their negative emotional states. (PsycINFO Database Record (c) 2019 APA, all rights reserved)</t>
  </si>
  <si>
    <t>Gambling on electronic gaming machines is an escape from negative self reflection.</t>
  </si>
  <si>
    <t>Rockloff, Matthew J.; Greer, Nancy; Fay, Carly; Evans, Lionel G.</t>
  </si>
  <si>
    <t>10.1007/s10899-010-9176-2</t>
  </si>
  <si>
    <t>An experiment tested whether thinking about oneself, particularly in negative terms, increases gambling intensity on Electronic Gaming Machines (EGMs). Forty male and 65 Female participants, aged 18–76 (M = 46.2, SD = 15.3), were recruited through newspaper advertisements to play a laptop simulated EGM in Hervey Bay, Queensland, Australia. Prior to play, subjects in the test conditions audio tape-recorded 2 min of self reflection on either: (1) 'things you like about yourself,' or (2) 'things you don’t like about yourself.' Immediately after the recordings, the subjects played an EGM that was programmed (rigged) with five wins in the first 20 spins, and indefinite losses thereafter. Participants gambled more intensively in terms of Average Bet Size, Number of Trials Played, and Speed of Betting in the negative self reflection condition compared to the control condition. The experiment supports the proposition that EGM gambling behavior is motivated by escape from negative self reflection. (PsycINFO Database Record (c) 2019 APA, all rights reserved)</t>
  </si>
  <si>
    <t>Gambling participation and problem gambling severity in a stratified random survey: Findings from the second social and economic impact study of gambling in Tasmania.</t>
  </si>
  <si>
    <t>Christensen, Darren R.; Dowling, Nicki A.; Jackson, Alun C.; Thomas, Shane A.</t>
  </si>
  <si>
    <t>10.1007/s10899-014-9495-9</t>
  </si>
  <si>
    <t>Demographic characteristics associated with gambling participation and problem gambling severity were investigated in a stratified random survey in Tasmania, Australia. Computer-assisted telephone interviews were conducted in March 2011 resulting in a representative sample of 4,303 Tasmanian residents aged 18 years or older. Overall, 64.8 % of Tasmanian adults reported participating in some form of gambling in the previous 12 months. The most common forms of gambling were lotteries (46.5 %), keno (24.3 %), instant scratch tickets (24.3 %), and electronic gaming machines (20.5 %). Gambling severity rates were estimated at non-gambling (34.8 %), non-problem gambling (57.4 %), low risk gambling (5.3 %), moderate risk (1.8 %), and problem gambling (.7 %). Compared to Tasmanian gamblers as a whole significantly higher annual participation rates were reported by couples with no children, those in full time paid employment, and people who did not complete secondary school. Compared to Tasmanian gamblers as a whole significantly higher gambling frequencies were reported by males, people aged 65 or older, and people who were on pensions or were unable to work. Compared to Tasmanian gamblers as a whole significantly higher gambling expenditure was reported by males. The highest average expenditure was for horse and greyhound racing ($AUD 1,556), double the next highest gambling activity electronic gaming machines ($AUD 767). Compared to Tasmanian gamblers as a whole problem gamblers were significantly younger, in paid employment, reported lower incomes, and were born in Australia. Although gambling participation rates appear to be falling, problem gambling severity rates remain stable. These changes appear to reflect a maturing gambling market and the need for population specific harm minimisation strategies. (PsycINFO Database Record (c) 2019 APA, all rights reserved)</t>
  </si>
  <si>
    <t>Gambling participation, expenditure and risk of harm in Australia, 1997–1998 and 2010–2011.</t>
  </si>
  <si>
    <t>Armstrong, Andrew Richard; Thomas, Anna; Abbott, Max</t>
  </si>
  <si>
    <t>10.1007/s10899-017-9708-0</t>
  </si>
  <si>
    <t>Gambling-related harm results primarily from financial losses. Internationally Australia continues to rank as the largest spending nation per capita on gambling products. This would suggest that Australian gamblers are at disproportionately high risk of harm despite almost two decades of industry scrutiny and regulation, and investment in research, treatment and education programs. However, declines in participation rates, per capita expenditure, household expenditure, national disposable income spent on gambling and problem gambling rates have been cited as evidence that fewer people are gambling, that gamblers are spending less, and that gambling safety in Australia has improved. The current study investigated these propositions using national population and accounts data, and statistics from Australia’s two population-representative gambling surveys conducted in 1997–1998 and 2010–2011. Despite a falling participation rate the study found no real change in the number of people gambling overall, and increasing numbers consuming casino table games, race wagering and sports betting. Further found were increases rather than decreases in average gambler expenditure, overall, and across most products, particularly electronic gaming machines (EGMs). Potentially risky levels of average expenditure were observed in both periods, overall and for race wagering, casino table gaming, and EGMs. Changes in the proportion of income spent on gambling suggest risks declined overall and for race wagering and casino table gaming, but increased for EGMs. Finally, while problem gambling statistics were not comparable between periods, the study found double the number of moderate risk gamblers previously estimated for 2010–2011 amongst the 2 million Australians found to have experienced one or more gambling-related problems. The findings have implications for public health policy and resourcing, and the way in which prevalence and expenditure statistics have been interpreted by researchers, government and industry in Australia and elsewhere. (PsycINFO Database Record (c) 2019 APA, all rights reserved)</t>
  </si>
  <si>
    <t>Gambling revenues as a public administration issue: Electronic gaming machines in Victoria.</t>
  </si>
  <si>
    <t>Pickernell, David; Keast, Robyn; Brown, Kerry; Yousefpour, Nina; Miller, Chris</t>
  </si>
  <si>
    <t>10.1007/s10899-012-9338-5</t>
  </si>
  <si>
    <t>Gambling activities and the revenues derived have been seen as a way to increase economic development in deprived areas. There are also, however, concerns about the effects of gambling in general and electronic gaming machines (EGMs) in particular, on the resources available to the localities in which they are situated. This paper focuses on the factors that determine the extent and spending of community benefit-related EGM-generated resources within Victoria, Australia, focusing in particular on the relationships between EGM activity and socio-economic and social capital indicators, and how this relates to the community benefit resources generated by gaming. (PsycINFO Database Record (c) 2019 APA, all rights reserved)</t>
  </si>
  <si>
    <t>Gambling with stimulus payments: Feeding gaming machines with federal dollars.</t>
  </si>
  <si>
    <t>Lye, Jenny; Hirschberg, Joe</t>
  </si>
  <si>
    <t>10.1007/s10899-013-9377-6</t>
  </si>
  <si>
    <t>In late 2008 and early 2009 the Australian Federal Government introduced a series of economic stimulus packages designed to maintain consumer spending in the early days of the Great Recession. When these packages were initiated the media suggested that the wide-spread availability of electronic gaming machines (EGMs, e.g. slot machines, poker machines, video lottery terminals) in Australia would result in stimulating the EGMs. Using state level monthly data we estimate that the stimulus packages led to an increase of 26 % in EGM revenues. This also resulted in over $60 million in additional tax revenue for State Governments. We also estimate a short-run aggregate income demand elasticity for EGMs to be approximately 2. (PsycINFO Database Record (c) 2019 APA, all rights reserved)</t>
  </si>
  <si>
    <t>Gambling-related psychological predictors and moderators of attentional bias among electronic gaming machine players.</t>
  </si>
  <si>
    <t>Kim, Hyoun S.; Sears, Christopher R.; Hodgins, David C.; Ritchie, Emma V.; Kowatch, Kristy R.; McGrath, Daniel S.</t>
  </si>
  <si>
    <t>10.1037/adb0000716</t>
  </si>
  <si>
    <t>Objective: Attentional biases (ABs) have been shown to develop in the context of substance use disorders. Relatively less focus has been paid toward the development of ABs in behavioral addictions such as gambling disorder (GD). Furthermore, the psychological predictors and moderators of AB in GD remain unknown. The present study addressed these empirical gaps. Methods: Fifty-two non-GD electronic gaming machine (EGM) players, 25 GD-EGM players, and 61 non-gamblers completed measures of gambling-related behaviors and cognitions (problem gambling severity, cravings, expectancies, motives) and substance use and mental health (alcohol use severity, depression symptoms). The relationships between these constructs and AB for EGM images were then assessed using a free-viewing eye-tracking paradigm. Results: Non-GD EGM players and GD-EGM players attended to EGM images significantly more than neutral images (with the largest AB for the EGM players with GD). For all EGM players, gambling expectancies regarding the negative emotional impact of gambling and alcohol use severity were associated with greater AB. For non-GD EGM players only, AB was moderated by the anticipation aspect of gambling craving and the self-enhancement aspect of gambling expectancies. Conclusion: The results provide further evidence that ABs develop in the context of excessive gambling and are associated with gambling and psychological variables. The findings support the incentive-salience theory of ABs in gambling and provide a rationale for the development of AB modification programs in the treatment of gambling disorder. Given the predominantly white sample, our results may not generalize to individuals of other ethnicities. (PsycInfo Database Record (c) 2021 APA, all rights reserved)</t>
  </si>
  <si>
    <t>GamCog: A measurement instrument for miscognitions related to gamblification, gambling, and video gaming.</t>
  </si>
  <si>
    <t>Macey, Joseph; Hamari, Juho</t>
  </si>
  <si>
    <t>10.1037/adb0000526</t>
  </si>
  <si>
    <t>Game Addiction Scale assessment through a nationally representative sample of young adult men: Item response theory graded–response modeling.</t>
  </si>
  <si>
    <t>Khazaal, Yasser; Breivik, Kyrre; Billieux, Joel; Zullino, Daniele; Thorens, Gabriel; Achab, Sophia; Gmel, Gerhard; Chatton, Anne</t>
  </si>
  <si>
    <t>Journal of Medical Internet Research</t>
  </si>
  <si>
    <t>10.2196/10058</t>
  </si>
  <si>
    <t>Background: The 7-item Game Addiction Scale (GAS) has been validated under standard confirmatory factor analysis and exhibits good psychometric properties. Whether this scale satisfies the necessary conditions for consideration by item response theory (IRT) modeling remains unknown. However, the Diagnostic and Statistical Manual of Mental Disorders, 5th Edition (DSM-5) recently proposed criteria, in its section 3, to define internet gaming disorder (IGD) to promote research on this possible condition. Objective: The objective of our study was to (1) analyze GAS in the context of IRT (graded-response) modeling; (2) investigate differential item functioning (DIF), a feature of IRT modeling, in 2 subsamples; and (3) contribute to the ongoing (IGD) debate related to the validity of the DSM-5 criteria using GAS items as a proxy. Methods: We assessed 2 large representative samples of Swiss men (3320 French-speaking and 2670 German-speaking) with GAS. Results: All items comprised high discrimination parameters. GAS items such as relapse, conflict, withdrawal, and problems (loss of interests) were endorsed more frequently in more severe IGD stages, whereas items related to tolerance, salience (preoccupation), and mood modification (escape) were endorsed more widely among participants (including in less severe IGD stages). Several DIF effects were found but were classified as negligible. Conclusions: The results of the analyses partly support the relevance of using IRT to further establish the psychometric properties of the GAS items. This study contributes to testing the validity of the IGD criteria, although cautious generalization of our findings is required with GAS being only a proxy of the IGD criteria. (PsycInfo Database Record (c) 2020 APA, all rights reserved)</t>
  </si>
  <si>
    <t>Gaming and religion: The impact of spirituality and denomination.</t>
  </si>
  <si>
    <t>Braun, Birgit; Kornhuber, Johannes; Lenz, Bernd</t>
  </si>
  <si>
    <t>Journal of Religion and Health</t>
  </si>
  <si>
    <t>10.1007/s10943-015-0152-0</t>
  </si>
  <si>
    <t>A previous investigation from Korea indicated that religion might modulate gaming behavior (Kim and Kim in J Korean Acad Nurs 40:378–388, 2010). Our present study aimed to investigate whether a belief in God, practicing religious behavior and religious denomination affected gaming behavior. Data were derived from a Western cohort of young men (Cohort Study on Substance Use Risk Factors, n = 5990). The results showed that a stronger belief in God was associated with lower gaming frequency and smaller game addiction scale scores. In addition, practicing religiosity was related to less frequent online and offline gaming. Finally, Christians gamed less frequently and had lower game addiction scale scores than subjects without religious denomination. In the future, these results could prove useful in developing preventive and therapeutic strategies for the Internet gaming disorder. (PsycINFO Database Record (c) 2019 APA, all rights reserved)</t>
  </si>
  <si>
    <t>Gaming disorder is not limited to the Internet: A comparative study between offline and online gamers.</t>
  </si>
  <si>
    <t>Tejeiro, Ricardo; Espada, Pedro J.; Gonzalvez, Maria T.; Christiansen, Paul; Gomez-Vallecillo, Jorge Luis</t>
  </si>
  <si>
    <t>TPM-Testing, Psychometrics, Methodology in Applied Psychology</t>
  </si>
  <si>
    <t>The Problem Video Game Playing (PVP) scale, considered as one of the best measures for the assessment of the Internet Gaming Disorder (IGD), has been utilized for the diagnosis and analysis of this disorder but it is still unknown whether this or any other scale can be utilized equally for online and offline gaming. Young offline (n = 512) and online (n = 314) gamers completed a survey including the PVP, Severity of Dependence Scale, patterns of play, and other measures of playing to excess, and the psychometric and diagnostic properties of the PVP were analyzed and compared. The scale reliability, factorial validity and construct validity were similar in both samples and were adequate. We found a common pattern of relationships between answers to the scale and other measures of playing to excess, but online games presented a higher potential for the development of addictive problems. Suggestions regarding the concept and diagnosis of video game addiction are presented. (PsycInfo Database Record (c) 2020 APA, all rights reserved)</t>
  </si>
  <si>
    <t>Saunders, John B.; Hao, Wei; Long, Jiang; King, Daniel L.; Mann, Karl; Fauth-Bühler, Mira; Rumpf, Hans-Jürgen; Bowden-Jones, Henrietta; Rahimi-Movaghar, Afarin; Chung, Thomas; Chan, Elda; Bahar, Norharlina; Achab, Sophia; Lee, Hae Kook; Potenza, Marc; Petry, Nancy; Spritzer, Daniel; Ambekar, Atul; Derevensky, Jeffrey; Griffiths, Mark D.; Pontes, Halley M.; Kuss, Daria; Higuchi, Susumu; Mihara, Satoko; Assangangkornchai, Sawitri; Sharma, Manoj; El Kashef, Ahmad; Ip, Patrick; Farrell, Michael; Scafato, Emanuele; Carragher, Natacha; Poznyak, Vladimir</t>
  </si>
  <si>
    <t>10.1556/2006.6.2017.039</t>
  </si>
  <si>
    <t>Online gaming has greatly increased in popularity in recent years, and with this has come a multiplicity of problems due to excessive involvement in gaming. Gaming disorder, both online and offline, has been defined for the first time in the draft of 11th revision of the International Classification of Diseases (ICD-11). National surveys have shown prevalence rates of gaming disorder/addiction of 10%–15% among young people in several Asian countries and of 1%–10% in their counterparts in some Western countries. Several diseases related to excessive gaming are now recognized, and clinics are being established to respond to individual, family, and community concerns, but many cases remain hidden. Gaming disorder shares many features with addictions due to psychoactive substances and with gambling disorder, and functional neuroimaging shows that similar areas of the brain are activated. Governments and health agencies worldwide are seeking for the effects of online gaming to be addressed, and for preventive approaches to be developed. Central to this effort is a need to delineate the nature of the problem, which is the purpose of the definitions in the draft of ICD-11. (PsycINFO Database Record (c) 2019 APA, all rights reserved)</t>
  </si>
  <si>
    <t>Gaming machine addiction: The role of avoidance, accessibility and social support.</t>
  </si>
  <si>
    <t>Thomas, Anna C.; Allen, Felicity L.; Phillips, James; Karantzas, Gery</t>
  </si>
  <si>
    <t>10.1037/a0024865</t>
  </si>
  <si>
    <t>Commonality in etiology and clinical expression plus high comorbidity between pathological gambling and substance use disorders suggest common underlying motives. It is important to understand common motivators and differentiating factors. An overarching framework of addiction was used to examine predictors of problem gambling in current electronic gaming machine (EGM) gamblers. Path analysis was used to examine the relationships between antecedent factors (stressors, coping habits, social support), gambling motivations (avoidance, accessibility, social) and gambling behavior. Three hundred and forty seven (229 females: M = 29.20 years, SD = 14.93; 118 males: M = 29.64 years, SD = 12.49) people participated. Consistent with stress, coping and addiction theory, situational life stressors and general avoidance coping were positively related to avoidance-motivated gambling. In turn, avoidance-motivated gambling was positively related to EGM gambling frequency and problems. Consistent with exposure theory, life stressors were positively related to accessibility-motivated gambling, and accessibility-motivated gambling was positively related to EGM gambling frequency and gambling problems. These findings are consistent with other addiction research and suggest avoidance-motivated gambling is part of a more generalized pattern of avoidance coping with relative accessibility to EGM gambling explaining its choice as a method of avoidance. Findings also showed social support acted as a direct protective factor in relation to gambling frequency and problems and indirectly via avoidance and accessibility gambling motivations. Finally, life stressors were positively related to socially motivated gambling but this motivation was not related to either social support or gambling behavior suggesting it has little direct influence on gambling problems. (PsycINFO Database Record (c) 2019 APA, all rights reserved)</t>
  </si>
  <si>
    <t>Gaming machine density is correlated with rates of help-seeking for problem gambling: A local area analysis in Victoria, Australia.</t>
  </si>
  <si>
    <t>Barratt, Monica J.; Livingston, Michael; Matthews, Sharon; Clemens, Susan L.</t>
  </si>
  <si>
    <t>10.4309/jgi.2014.29.16</t>
  </si>
  <si>
    <t>Local environment plays an important role in understanding gambling as a public health issue. This study uses help-seeking as an outcome measure for a local area analysis of problem gambling in Victoria, Australia. We used a cross-sectional ecological design to investigate the extent to which gaming industry and demographic, economic, and social factors are associated with rates of telephone and face-to-face counselling for problem gambling at the local government area level. Electronic gaming machine density was independently correlated with both types of help-seeking, with a range of local factors controlled. This study supports previous research that has consistently found an association between gaming machine density and problem gambling, using gaming machine expenditure as a proxy measure of harm. We build on previous work by confirming that this relationship exists when gambling harm is measured through two types of help-seeking. (PsycINFO Database Record (c) 2019 APA, all rights reserved)</t>
  </si>
  <si>
    <t>Gaming motivation and problematic video gaming: The role of needs frustration.</t>
  </si>
  <si>
    <t>Mills, Devin J.; Milyavskaya, Marina; Heath, Nancy L.; Derevensky, Jeffrey L.</t>
  </si>
  <si>
    <t>European Journal of Social Psychology</t>
  </si>
  <si>
    <t>10.1002/ejsp.2343</t>
  </si>
  <si>
    <t>Motivation is often used as a predictor of a problematic style of video game engagement, implying that individuals' gaming undermines optimal functioning. Drawing from recent advances in Self‐Determination Theory (SDT), the present study explores the links between gaming motivations, the daily frustration of basic psychological needs, and reports of problematic video gaming (PVG). A sample of 1029 participants (72.8% male; M = 22.96 years; SD = 4.13 years) completed items regarding their gaming engagement and gaming motivation as well as their experience of needs frustration and PVG symptoms. Results revealed positive associations between gaming motivations and PVG, and between daily needs frustration and PVG. Finally, after comparing several competing models, a mediational model whereby needs frustration explained the association between individuals' gaming motivation and PVG emerged as best fitting the data. The discussion addresses the theoretical and practical implications of these findings in the context of recent research. (PsycInfo Database Record (c) 2020 APA, all rights reserved)</t>
  </si>
  <si>
    <t>Gaming under the influence: An exploratory study.</t>
  </si>
  <si>
    <t>Škařupová, Kateřina; Blinka, Lukas; Ťápal, Adam</t>
  </si>
  <si>
    <t>10.1556/2006.7.2018.27</t>
  </si>
  <si>
    <t>Background and aims: Association between substance use and excessive play of online games exists both in theory and research. However, no study to date examined playing online games under the influence of licit and illicit drugs. Methods: We questioned a convenient online sample of 3,952 Czech online gamers on their experiences and motives of using caffeine, alcohol, tobacco, psychoactive pharmaceuticals, and illicit drugs while playing massive multiplayer online games (MMOGs). Results: The results showed low prevalence of illicit drug use while playing online games. Substance use was positively associated with intensity of gaming and both addiction and engagement; psychoactive substances with stimulating effect were linked to higher engagement and gaming intensity, whereas use of sedatives was associated with higher addiction score. Substance use varied slightly with the preference of game genre. Discussion: Drug use while playing appears as behavior, which is mostly not related to gaming—it concerns mostly caffeine, tobacco, alcohol, or cannabis. For some users, however, drug use was fueled by motivations toward improving their cognitive enhancement and gaming performance. (PsycINFO Database Record (c) 2018 APA, all rights reserved)</t>
  </si>
  <si>
    <t>Gender differences among helpline callers: Prospective study of gambling and psychosocial outcomes.</t>
  </si>
  <si>
    <t>Kim, Hyoun S.; Hodgins, David C.; Bellringer, Maria; Abbott, Max</t>
  </si>
  <si>
    <t>10.1007/s10899-015-9572-8</t>
  </si>
  <si>
    <t>Despite the increasing amount of empirical research on gambling helplines (e.g., characteristics, effectiveness), little is known about gender differences on treatment outcomes following contact. The present research addresses this gap in the literature via secondary analysis of an uncontrolled outcome study of New Zealand’s gambling helpline (N = 150). To this end, the present research had three aims; (a) explore gender differences (e.g., demographics, co-morbidities, gambling variables) among helpline callers using psychometrically robust measures, (b) assess whether gender predicts treatment utilization following contact and (c) assess whether systematic gender differences exist on gambling and psychosocial outcomes at 3-, 6- and 12-month follow-ups. The results revealed that at baseline, women compared to men, described greater problem severity and shorter problem duration, and were more likely to report electronic gaming machines as their most problematic form of gambling. Women also reported greater distress and lower quality of life. Men, despite less problem severity and distress, were more likely to access treatment following helpline contact. Importantly, both men and women reported significant and equivalent improvements in both gambling and psychosocial outcomes following helpline contact. The improved outcomes remained significant after controlling for treatment attendance. Although different approaches for women may be required by helplines if the goal is to refer callers to treatment, the results suggest that after calling the helpline, women reduced their problematic gambling and improved psychosocial functioning without further treatment. (PsycINFO Database Record (c) 2019 APA, all rights reserved)</t>
  </si>
  <si>
    <t>Gender-related differences in cue-elicited cravings in Internet gaming disorder: The effects of deprivation.</t>
  </si>
  <si>
    <t>Dong, Guangheng; Zheng, Hui; Liu, Xiaoyue; Wang, Yifan; Du, Xiaoxia; Potenza, Marc N.</t>
  </si>
  <si>
    <t>10.1556/2006.7.2018.118</t>
  </si>
  <si>
    <t>Background: Online gaming has become a popular leisure activity, in which males more frequently develop Internet gaming disorder (IGD) compared to females. However, gender-related neurocognitive differences have largely not been systematically investigated in IGD. Methods: Cue-elicited-craving tasks were performed before game playing and immediately after deprivation operationalized as a forced break from gaming when the Internet was disconnected. Ninety-nine subjects with IGD (27 males and 22 females) or recreational game use (RGU; 27 males and 23 females) provided functional MRI and subjective data. Analyses investigating effects of group (IGD and RGU) × gender (male and female) at different times (pre-gaming, post-gaming, and post–pre) on cue-elicited craving and brain responses were performed. Correlations between brain responses and subjective measures were calculated. Results: In pre-, post-, and post–pre tests, significant gender-by-group interactions (p &lt; .001, cluster size &gt; 15 voxels) were observed in the left dorsolateral prefrontal cortex (DLPFC). Further analyses of the DLPFC cluster showed that in post–pre comparisons, results were related to less engagement of the DLPFC in IGD, especially in females. In addition, at post-test, significant interactions were observed in the caudate, as females with IGD showed greater activation as compared to those with RGU. Discussion: The results raise the possibility that women with RGU may show better executive control than men when facing gaming cues, which may provide resiliency against developing IGD; however, once they develop IGD, their gaming may impair their executive control and enhance their cravings for gaming, which may make it more difficult to quit gaming. (PsycINFO Database Record (c) 2019 APA, all rights reserved)</t>
  </si>
  <si>
    <t>Gender-related differences in neural responses to gaming cues before and after gaming: Implications for gender-specific vulnerabilities to internet gaming disorder.</t>
  </si>
  <si>
    <t>Dong, Guangheng; Wang, Lingxiao; Du, Xiaoxia; Potenza, Marc N.</t>
  </si>
  <si>
    <t>Social Cognitive and Affective Neuroscience</t>
  </si>
  <si>
    <t>10.1093/scan/nsy084</t>
  </si>
  <si>
    <t>Backgrounds: More males than females play video games and develop problems with gaming. However, little is known regarding how males and females who game on the Internet may differ with respect to neural responses to gaming cues. Methods: Behavioral and functional magnetic resonance imaging (fMRI) data were recorded from 40 female and 68 male Internet gamers. This study included three components including participation in a pre-gaming cue-craving task, 30 min of online gaming and a post-gaming cue-elicited-craving task. Group differences were examined at pre-gaming, post-gaming and post- vs pre-gaming times. Correlations between brain responses and behavioral performance were calculated. Results: Gaming-related cues elicited higher cravings in male vs female subjects. Prior to gaming, males demonstrated greater activations in the striatum, orbitofrontal cortex (OFC), inferior frontal cortex and bilateral declive. Following gaming,male subjects demonstrated greater activations in the medial frontal gyrus and bilateral middle temporal gyri. In a post–pre comparison,male subjects demonstrated greater thalamic activation than did female subjects. Conclusions: Short-term gaming elicited in males vs females more craving-related activations to gaming cues. These results suggest neural mechanisms for why males may be more vulnerable than females in developing Internet gaming disorder. (PsycINFO Database Record (c) 2019 APA, all rights reserved)</t>
  </si>
  <si>
    <t>Genetic association of human Corticotropin-Releasing Hormone Receptor 1 (CRHR1) with Internet gaming addiction in Korean male adolescents.</t>
  </si>
  <si>
    <t>Park, Jooyeon; Sung, Jin-Young; Kim, Dae-Kwang; Kong, In Deok; Hughes, Tonda L.; Kim, Nahyun</t>
  </si>
  <si>
    <t>10.1186/s12888-018-1974-6</t>
  </si>
  <si>
    <t>Background: The number of people with Internet gaming addiction (IGA) is increasing around the world. IGA is known to be associated with personal characteristics, psychosocial factors, and physiological factors. However, few studies have examined the genetic factors related to IGA. This study aimed to investigate the association between IGA and stress-related genetic variants. Methods: This cross-sectional study was conducted with 230 male high school students in a South Korean city. We selected five stress-related candidate genes: DAT1, DRD4, NET8, CHRNA4, and CRHR1. The DAT1 and DRD4 genes were genotyped by polymerase chain reaction, and the NET8, CHRNA4, and CRHR1 genes were genotyped by pyrosequencing analysis. We performed a Chi-square test to examine the relationship of these five candidate genes to IGA. Results: Having the AA genotype and the A allele of the CRHR1 gene (rs28364027) was associated with higher odds of belonging to the IGA participant group (p = .016 and p = .021, respectively) than to the non-IGA group. By contrast, the DAT1, DRD4, NET8, and CHRNA4 gene polymorphisms showed no significant difference between the IGA group and control group. Conclusions: These results indicate that polymorphism of the CRHR1 gene may play an important role in IGA susceptibility in the Korean adolescent male population. These findings provide a justification and foundation for further investigation of genetic factors related to IGA. (PsycINFO Database Record (c) 2019 APA, all rights reserved)</t>
  </si>
  <si>
    <t>Get in the game: The effects of game-product congruity and product placement proximity on game players’ processing of brands embedded in advergames.</t>
  </si>
  <si>
    <t>Peters, Sara; Leshner, Glenn</t>
  </si>
  <si>
    <t>Journal of Advertising</t>
  </si>
  <si>
    <t>10.1080/00913367.2013.774584</t>
  </si>
  <si>
    <t>This study focused on the effects of game-product congruity and product placement proximity on advergame players’ brand memory, brand attitude, game enjoyment, and future intention to play. A 2 (congruity) × 2 (proximity) repeated-measures experiment was used. Results revealed that players’ implicit memory improved for congruent games only. Explicit memory measures also showed signs of improvement for brands in the congruent/central game condition. Surprisingly, it appears that the incongruent/peripheral game condition produced the best results overall with the smallest negative attitude change, the most game enjoyment, and the highest intention to play again in the future. These contradictory findings suggest to brand marketers who design advergames to be careful when combining multiple game features (congruity and proximity) within a single advergame because this strategic move may provide optimal brand memory while also producing the opposite desired effect for attitude toward the brand, game enjoyment, and intention to play. (PsycINFO Database Record (c) 2016 APA, all rights reserved)</t>
  </si>
  <si>
    <t>Gray matter differences in the anterior cingulate and orbitofrontal cortex of young adults with Internet gaming disorder: Surface-based morphometry.</t>
  </si>
  <si>
    <t>Lee, Deokjong; Park, Jinsick; Namkoong, Kee; Kim, In Young; Jung, Young-Chul</t>
  </si>
  <si>
    <t>10.1556/2006.7.2018.20</t>
  </si>
  <si>
    <t>Background and aims: Altered risk/reward decision-making is suggested to predispose individuals with Internet gaming disorder (IGD) to pursue short-term pleasure, despite long-term negative consequences. The anterior cingulate cortex (ACC) and the orbitofrontal cortex (OFC) play important roles in risk/reward decision-making. This study investigated gray matter differences in the ACC and OFC of young adults with and without IGD using surface-based morphometry (SBM). Methods: We examined 45 young male adults with IGD and 35 age-matched male controls. We performed region of interest (ROI)-based analyses for cortical thickness and gray matter volume (GMV) in the ACC and OFC. We also conducted whole-brain vertex-wise analysis of cortical thickness to complement the ROI-based analysis. Results: IGD subjects had thinner cortices in the right rostral ACC, right lateral OFC, and left pars orbitalis than controls. We also found smaller GMV in the right caudal ACC and left pars orbitalis in IGD subjects. Thinner cortex of the right lateral OFC in IGD subjects correlated with higher cognitive impulsivity. Whole-brain analysis in IGD subjects revealed thinner cortex in the right supplementary motor area, left frontal eye field, superior parietal lobule, and posterior cingulate cortex. Conclusions: Individuals with IGD had a thinner cortex and a smaller GMV in the ACC and OFC, which are critical areas for evaluating reward values, error processing, and adjusting behavior. In addition, in behavioral control-related brain regions, including frontoparietal areas, they also had thinner cortices. These gray matter differences may contribute to IGD pathophysiology through altered risk/reward decision-making and diminished behavioral control. (PsycINFO Database Record (c) 2018 APA, all rights reserved)</t>
  </si>
  <si>
    <t>Group identification as a mediator of the effect of players' anonymity on cheating in online games.</t>
  </si>
  <si>
    <t>Chen, Vivian Hsueh Hua; Wu, Yuehua</t>
  </si>
  <si>
    <t>10.1080/0144929X.2013.843721</t>
  </si>
  <si>
    <t>This study aims to add to the discussion about the applicability of the classical deindividuation theory and social identity model of deindividuation effects (SIDE) in explaining online behaviours. It explores the effect of anonymity in facilitating social influence of group identity in online game cheating. A nationally representative survey was conducted face to face. Results from the survey administered in Singapore confirm predictions derived from the SIDE and challenge the classical deindividuation theory. Specifically, it was concluded that the frequency of gaming with online strangers (anonymous gaming) significantly predicted the frequency of cheating in online games. The effect of anonymity on game cheating was found to be significantly mediated by the group identification with online gaming communities/groups. Gender differences were found. Male gamers cheated more frequently than female gamers. Female gamers are more likely to cheat as a consequence of group identification than male gamers. Implications and future research are discussed. (PsycINFO Database Record (c) 2016 APA, all rights reserved)</t>
  </si>
  <si>
    <t>Hair hormones in male youth with internet gaming disorder.</t>
  </si>
  <si>
    <t>Koenig, Julian; Thaler, Veronica; Parzer, Peter; Resch, Franz; Kaess, Michael</t>
  </si>
  <si>
    <t>The World Journal of Biological Psychiatry</t>
  </si>
  <si>
    <t>10.1080/15622975.2018.1511921</t>
  </si>
  <si>
    <t>Objectives: Internet gaming disorder (IGD) is associated with altered physiological reactivity to psychosocial stress. Findings from a previous study on alterations of basal hypothalamic–pituitary–adrenal (HPA) axis functioning, indexed by differences in hair hormone levels (i.e., cortisol) in IGD patients compared to matched controls, were limited by a small sample size. Methods: Following the protocol of the previous study, male patients with IGD (n = 31) and controls (n = 31) matched for age, educational status and smoking were recruited. Sociodemographic and clinical characteristics were assessed using structured interviews and self-reports. Hair samples were taken for the analysis of cortisol, cortisone, testosterone, progesterone, dehydroepiandrosterone (DHEA), and corticosterone. Results: Groups showed no significant differences on cortisol (d = −0.10, 95%CI (−0.60; 0.40)), cortisone (d = −0.10, 95%CI (−0.60; 0.40)), testosterone (d = −0.00, 95%CI (−0.51; 0.51)), progesterone (d = −0.46, 95%CI (−0.96; 0.05)), DHEA (d = −0.04, 95%CI (−0.54; 0.47)) or corticosterone (d = −0.19, 95%CI (−0.69; 0.32)). Associations between hair hormone concentrations, symptom severity and sociodemographic variables were weak and did not survive correction for multiple testing. Conclusions: Unlike other psychiatric disorders, effects of IGD and associated psychopathology on basal HPA axis functioning, indexed by hair hormone levels, are negligible. Future studies need to rule out potential effects of sex, age and long-term pathology on these findings. (PsycInfo Database Record (c) 2020 APA, all rights reserved)</t>
  </si>
  <si>
    <t>Harm minimization can be achieved by a symbiosis between government, industry and individuals.</t>
  </si>
  <si>
    <t>10.1111/j.1360-0443.2010.03231.x</t>
  </si>
  <si>
    <t>Comments on an article by C. Livingstone and P. J. Adams (see record [rid]2011-00895-002[/rid]). The authors highlight the nexus between distribution, density and socio-geographic location of electronic gaming machines (EGMs), commercial market forces and government reliance on gaming taxation revenue. They describe in detail the substantial expenditure associated with this form of gambling. However, population prevalence rates of around 1% obfuscate the fact that 5% of adults gamble regularly on EGMs with 16–28% of club and hotel patrons, respectively, meeting criteria for pathological gambling. Consistent with Livingstone and Adams, I contend that there is a need to revise policies that affect the availability, density and distribution of gambling, but this can only be achieved optimally if governments relinquish their dual relationship as regulator and beneficiary. This will not be achieved until the infrastructure for governance by a national independent authority is established. Only then will structural and situational variables contributing to problem gambling be modified effectively. (PsycINFO Database Record (c) 2016 APA, all rights reserved)</t>
  </si>
  <si>
    <t>Hierarchy of gambling choices: A framework for examining EGM gambling environment preferences.</t>
  </si>
  <si>
    <t>Thorne, Hannah Briony; Rockloff, Matthew Justus; Langham, Erika; Li, En</t>
  </si>
  <si>
    <t>10.1007/s10899-016-9601-2</t>
  </si>
  <si>
    <t>This paper presents the Hierarchy of Gambling Choices (HGC), which is a consumer-oriented framework for understanding the key environmental and contextual features that influence peoples’ selections of online and venue-based electronic gaming machines (EGMs). The HGC framework proposes that EGM gamblers make choices in selection of EGM gambling experiences utilising Tversky’s (Psychol Rev 79(4):281–299, 1972). Elimination-by-Aspects model, and organise their choice in a hierarchical manner by virtue of EGMs being an 'experience good' (Nelson in J Polit Econ 78(2):311–329, 1970). EGM features are divided into three levels: the platform—including, online, mobile or land-based; the provider or specific venue in which the gambling occurs; and the game or machine characteristics, such as graphical themes and bonus features. This framework will contribute to the gambling field by providing a manner in which to systematically explore the environment surrounding EGM gambling and how it affects behaviour. (PsycINFO Database Record (c) 2019 APA, all rights reserved)</t>
  </si>
  <si>
    <t>How can we conceptualize behavioural addiction without pathologizing common behaviours?</t>
  </si>
  <si>
    <t>Kardefelt‐Winther, Daniel; Heeren, Alexandre; Schimmenti, Adriano; Rooij, Antonius; Maurage, Pierre; Carras, Michelle; Edman, Johan; Blaszczynski, Alexander; Khazaal, Yasser; Billieux, Joël</t>
  </si>
  <si>
    <t>10.1111/add.13763</t>
  </si>
  <si>
    <t>Following the recent changes to the diagnostic category for addictive disorders in DSM‐5, it is urgent to clarify what constitutes behavioural addiction to have a clear direction for future research and classification. However, in the years following the release of DSM‐5, an expanding body of research has increasingly classified engagement in a wide range of common behaviours and leisure activities as possible behavioural addiction. If this expansion does not end, both the relevance and the credibility of the field of addictive disorders might be questioned, which may prompt a dismissive appraisal of the new DSM‐5 subcategory for behavioural addiction. We propose an operational definition of behavioural addiction together with a number of exclusion criteria, to avoid pathologizing common behaviours and provide a common ground for further research. The definition and its exclusion criteria are clarified and justified by illustrating how these address a number of theoretical and methodological shortcomings that result from existing conceptualizations. We invite other researchers to extend our definition under an Open Science Foundation framework. (PsycINFO Database Record (c) 2019 APA, all rights reserved)</t>
  </si>
  <si>
    <t>How should firms manage excessive product use? A continuous-time demand model to test reward schedules, notifications, and time limits.</t>
  </si>
  <si>
    <t>Nevskaya, Yulia; Albuquerque, Paulo</t>
  </si>
  <si>
    <t>Journal of Marketing Research</t>
  </si>
  <si>
    <t>10.1177/0022243718821698</t>
  </si>
  <si>
    <t>Several industries have recently been criticized by parents, think tanks, and governments for creating product environments that lead to excessive screen usage. If firms do not properly manage product usage, demand may drop, and public policy makers may intervene. The authors of this study test alternative ways to manage the use of such products: redesigning the timing of rewards, introducing notifications to users, and imposing time limits. A continuous-time demand model is proposed and empirically estimated with high-frequency data. The methodology is flexible enough to simultaneously explain multiple usage decisions that happen in quick succession, such as when to start and stop usage and how to respond to rewards or messages from the firm. The approach is implemented on a data set from the online gaming industry that includes usage decisions of a large sample of individuals. The authors find that improving reward schedules and imposing time limits leads to shorter usage sessions and longer product subscriptions—a win-win outcome. Notifications are found not to be useful to manage product usage. (PsycInfo Database Record (c) 2020 APA, all rights reserved)</t>
  </si>
  <si>
    <t>How the quantity and quality of electronic gaming relates to adolescents’ academic engagement and psychosocial adjustment.</t>
  </si>
  <si>
    <t>Przybylski, Andrew K.; Mishkin, Allison F.</t>
  </si>
  <si>
    <t>10.1037/ppm0000070</t>
  </si>
  <si>
    <t>Electronic gaming contexts are now a dominant entertainment medium for young people in the developed and developing world (Lenhart et al., 2008), yet little is known about how distinct doses of gaming exposure may influence adolescents. This research focused on the effects of quantity of play, the amount of time devoted to gaming on a typical day, and quality of play, the kinds of games regularly played, as predictors on teachers’ evaluations of young peoples’ academic engagement and psychosocial functioning. Results derived from a school-based sample of 217 young people indicated that, compared with those who did not play, adolescents who engaged in low levels of gaming, &lt;1 hr a day, evidenced lower levels of hyperactivity and conduct issues whereas the opposite was found for those who gamed for &gt;3 hr a day. Further, the teachers of young people who tended toward playing mainly single-player games reported that these students showed lower levels of hyperactivity and conduct problems, fewer peer and emotional difficulties, as well as higher levels of active academic engagement. Teachers of young people who played cooperative and competitive online games rated these students as more emotionally stable and had better relationships with classmates, a pattern of results that remained in evidence controlling for variance linked to participant sex. Results are discussed in light of a developing and increasingly nuanced literature focused on determining the ways and the extent to which electronic gaming may influence young people. (PsycInfo Database Record (c) 2020 APA, all rights reserved)</t>
  </si>
  <si>
    <t>Yildiz Durak, Hatice</t>
  </si>
  <si>
    <t>Social Science Quarterly</t>
  </si>
  <si>
    <t>Objective: The number of users of online games is increasing day by day due to their constantly developing features. Users who have access to online games at all times are in a constant interaction with other users. In this regard, it can be suggested the interaction carries human values and does not contain information security threats. As a matter of fact, the virtual world presented in online gaming environments has evolved into an alternative survival area for individuals. On the other hand, the massive time spent in online environments leads to game addiction. This article seeks to determine the relationship between online game addiction (OGA) and the state of providing personal cybersecurity and representing cyber human values of high school students who actively play online games. Methods: In accordance with this purpose, 212 high school students playing online games and using various applications have been surveyed. Results and Conclusion: As a result of this study in which relational screening method was employed, a significant relationship was found between OGA and behaviors that focus on human values of truth and tolerance. In this study, which is aimed to expand existing knowledge, variables identified in this study and providing predictability of OGA can be used to prevent and alleviate gaming addiction in high school students. (PsycINFO Database Record (c) 2019 APA, all rights reserved)</t>
  </si>
  <si>
    <t>Ehret, Christian; Ehret, Lea; Low, Bronwen; Čiklovan, Luka</t>
  </si>
  <si>
    <t>British Journal of Educational Technology</t>
  </si>
  <si>
    <t>This paper presents data from the first six‐months of an ongoing speculative design project in which youth and researchers co‐created a videogame club, and later an eSports team, in an urban youth centre in Montréal, Québec. It describes how process philosophy informed researchers’ approach to speculative design, allowing youth and researchers to co‐compose a sense of value for the club and the potentials for what they could do together through the club. This speculative process is contrasted with structuralist approaches to design‐based research in education, which can overly or pre‐determine value and mechanisms of social change, with or without the collaboration of youth and communities. (PsycInfo Database Record (c) 2020 APA, all rights reserved)</t>
  </si>
  <si>
    <t>Impact of mode of display and message content of responsible gambling signs for electronic gaming machines on regular gamblers.</t>
  </si>
  <si>
    <t>10.1007/s10899-009-9150-z</t>
  </si>
  <si>
    <t>Harm-minimization strategies aim to reduce gambling-related risks; however, minimal evidence supports the effectiveness of current strategies involving the placement of warning signs in gambling venues and on electronic gaming machines (EGMs). This qualitative replication study evaluated the differential effect of pop-up messages compared to static signs and the content of messages on EGMs on recall, thoughts, and behaviors assessed during the session and at 2-week follow-up. In Study 1, 127 regular EGM gamblers (male = 97, mean age = 20.3) recruited from a university student population attended a laboratory where they were randomly assigned to play a computer-based simulated EGM analogue displaying signs that differed by (a) mode of presentation (pop-up and static) and (b) message content (informative, self-appraisal, and control/blank). In Study 2, an identical methodology was used but included the use of a simulated EGM within an in vivo gaming setting with 124 regular EGM players (male = 81, mean age = 44.1). Results from both studies showed that pop-up messages were recalled more effectively than static messages immediately and at 2-week follow-up. Pop-up messages reportedly had a significantly greater impact on within-session thoughts and behaviors. Messages encouraging self-appraisal resulted in significantly greater effect on self-reported thoughts and behaviors during both the experimental session and in subsequent EGM play. These findings support the effectiveness of pop-up messages containing self-appraisal messages as an appropriate harm-minimization initiative. (PsycINFO Database Record (c) 2019 APA, all rights reserved)</t>
  </si>
  <si>
    <t>Impaired control over gambling in gaming machine and off-course gamblers.</t>
  </si>
  <si>
    <t>O'Connor, John; Dickerson, Mark</t>
  </si>
  <si>
    <t>10.1046/j.1360-0443.2003.00232.x</t>
  </si>
  <si>
    <t>Investigated and compared subjectively reported impaired control in 2 forms of gambling: off-course Totalizator Agency Board (TAB) horse/dog racing and electronic gaming machines (EGMs). Additionally, gender differences in EGM play were investigated. A survey sample of 84 male TAB gamblers and 137 EGM players was recruited at gambling sites. Interviews were either conducted on site if there was sufficient privacy, or relocated to nearby cafes. The inclusion criteria were gambling at least weekly and being over the age of 18. Female off-course gamblers were not approached given their scarcity. A general gambling involvement questionnaire was devised from pilot research. Impaired control was measured using a shortened version of The Scale of Gambling Choices. Impaired control over gambling has a robust factor structure, with little difference between EGM and TAB gamblers. Concurrent validity for the impaired control measure was demonstrated against measures of gambling involvement. Impaired control appears to be, in the main, a generic process across these 2 forms of gambling and for both sexes. Further refinement and application of the concept of impaired control to excessive gambling seems warranted given its strong face, construct and concurrent validity. (PsycINFO Database Record (c) 2019 APA, all rights reserved)</t>
  </si>
  <si>
    <t>Impaired decision‐making and impulse control in internet gaming addicts: Evidence from the comparison with recreational internet game users.</t>
  </si>
  <si>
    <t>Wang, Yifan; Wu, Lingdan; Wang, Lingxiao; Zhang, Yifen; Du, Xiaoxia; Dong, Guangheng</t>
  </si>
  <si>
    <t>10.1111/adb.12458</t>
  </si>
  <si>
    <t>Although Internet games have been proven to be addictive, only a few game players develop online gaming addiction. A large number of players play online games recreationally without being addicted to it. These individuals are defined as recreational Internet gaming users (RGU). So far, no research has investigated decision‐making and impulse control in RGU. In the current study, we used delay discounting (DD) task and probabilistic discounting (PD) task to examine decision‐making and impulse control in 20 healthy controls, 20 subjects with Internet gaming disorder (IGD) and 23 RGU during fMRI scanning. At the behavioral level, RGU showed lower DD rate and higher PD rate than subjects with IGD and there was no significant difference between RGU and healthy controls on the DD and PD rates. At the neural level, RGU showed increased neural response in the parahippocampal gyrus, the anterior cingulate cortex, the medial frontal gyrus and the inferior frontal gyrus as compared with subjects with IGD. These brain regions may play an important role in preventing RGU from developing addiction. The results suggest that the RGU are capable of inhibiting impulse due to additional cognitive endeavor and the subjects with IGD have deficit in decision‐making and impulsive control, which are associated with brain dysfunction. (PsycINFO Database Record (c) 2019 APA, all rights reserved)</t>
  </si>
  <si>
    <t>Impaired executive control and reward circuit in Internet gaming addicts under a delay discounting task: Independent component analysis.</t>
  </si>
  <si>
    <t>Wang, Yifan; Wu, Lingdan; Zhou, Hongli; Lin, Xiao; Zhang, Yifen; Du, Xiaoxia; Dong, Guangheng</t>
  </si>
  <si>
    <t>10.1007/s00406-016-0721-6</t>
  </si>
  <si>
    <t>This study utilized independent component analysis to explore the abnormal functional connectivity (FC) in male participants with Internet gaming disorder (IGD). Functional magnetic resonance imaging and behavioral data were collected from 21 healthy controls (HC) and 18 IGD patients when they were performing a delay discounting task. Behavioral results revealed that the IGD patients showed higher delay discounting rates than HC. Two networks were found to be associated with IGD: (1) the executive control network containing the anterior cingulate cortex and the medial and superior frontal gyrus, and (2) the basal ganglia network containing the lentiform nucleus. Comparing to HC, IGD exhibited stronger FC when selecting small and now options. In addition, the delay discounting rates were positively correlated with the modulation of the two networks and the reaction time. The results suggested that the IGD patients have enhanced sensitivity to reward and decreased ability to control their impulsivity effectively, which leads to myopic decision making. (PsycINFO Database Record (c) 2019 APA, all rights reserved)</t>
  </si>
  <si>
    <t>Impeding phenomena emerging from students' constructivist online game-based learning process: Implications for the importance of teacher facilitation.</t>
  </si>
  <si>
    <t>Jong, Morris Siu-yung; Shang, Junjie</t>
  </si>
  <si>
    <t>Virtual Interactive Student-Oriented Learning Environment (VISOLE) is a pedagogical approach to integrating constructivist online game-based learning (COGBLe) into formal teaching in school education. This paper reports a qualitative case study on the implementation of VISOLE (in secondary Geography education) in which we probed into the impeding phenomena emerging from the course of students’ learning. Four students—a nongamer student, a gamer student, an examination-oriented student, and an angry student were the focal units of analysis. Apart from identifying three impeding phenomena—impromptu gaming, arbitrary gaming, and halt gaming, we observed how the teacher tried to mitigate these phenomena during the implementation process. Besides providing the field with a new understanding of harnessing online gaming in teaching and learning from the student perspective, the study revealed the importance of teacher facilitation in COGBLe. (PsycINFO Database Record (c) 2016 APA, all rights reserved)</t>
  </si>
  <si>
    <t>Impulsivity and alexithymia in virtual worlds: A study on players of World of Warcraft.</t>
  </si>
  <si>
    <t>Maganuco, Noemi Rosa; Costanzo, Antonino; Midolo, Laura Rosa; Santoro, Gianluca; Schimmenti, Adriano</t>
  </si>
  <si>
    <t>Objective: Symptoms of problematic Internet use (PIU) may be increased in people who display an excessive involvement in Massively Multiplayer Online Role-Playing Games (MMORPGs). Notably, impulsivity and alexithymia have not been investigated together in the literature addressing the predictors of PIU among gamers, despite evidence that these personality traits may play a pivotal role in the development of problematic gaming patterns. The purpose of this research was to explore the relationship between facets of alexithymia and impulsivity and PIU scores among MMORPG players. Method: In the current study, 364 World of Warcraft (WoW) players (272 males, 74.7%) aged 18 to 48 years old provided socio-demographic information and completed questionnaires on PIU, time spent online playing WoW, alexithymia, and impulsivity. Results: PIU scores were negatively associated with age and positively associated with alexithymia scores, impulsivity scores, and time spent online playing WoW. A linear regression analysis showed that PIU scores were predicted by time spent online playing WoW, the alexithymic features concerning difficulties identifying and describing feelings, and attentional impulsivity. Conclusions: Our findings suggest that MMORPG players with difficulties concerning affect awareness and a tendency to be distracted by novel stimuli may spend an excessive amount of time playing video games and may also show prominent symptoms of PIU. (PsycINFO Database Record (c) 2019 APA, all rights reserved)</t>
  </si>
  <si>
    <t>Impulsivity and compulsivity in Internet gaming disorder: A comparison with obsessive–compulsive disorder and alcohol use disorder.</t>
  </si>
  <si>
    <t>Kim, Yeon-Jin; Lim, Jae A.; Lee, Ji Yoon; Oh, Sohee; Kim, Sung Nyun; Kim, Dai Jin; Ha, Jong Eun; Kwon, Jun Soo; Choi, Jung-Seok</t>
  </si>
  <si>
    <t>10.1556/2006.6.2017.069</t>
  </si>
  <si>
    <t>Background and aims: Internet gaming disorder (IGD) is characterized by a loss of control and a preoccupation with Internet games leading to repetitive behavior. We aimed to compare the baseline neuropsychological profiles in IGD, alcohol use disorder (AUD), and obsessive–compulsive disorder (OCD) in the spectrum of impulsivity and compulsivity. Methods: A total of 225 subjects (IGD, N = 86; AUD, N = 39; OCD, N = 23; healthy controls, N = 77) were administered traditional neuropsychological tests including Korean version of the Stroop Color–Word test and computerized neuropsychological tests, including the stop signal test (SST) and the intra–extra dimensional set shift test (IED). Results: Within the domain of impulsivity, the IGD and OCD groups made significantly more direction errors in SST (p = .003, p = .001) and showed significantly delayed reaction times in the color–word reading condition of the Stroop test (p = .049, p = .001). The OCD group showed the slowest reading time in the color–word condition among the four groups. Within the domain of compulsivity, IGD patients showed the worst performance in IED total trials measuring attentional set shifting ability among the groups. Conclusions: Both the IGD and OCD groups shared impairment in inhibitory control functions as well as cognitive inflexibility. Neurocognitive dysfunction in IGD is linked to feature of impulsivity and compulsivity of behavioral addiction rather than impulse dyscontrol by itself. (PsycINFO Database Record (c) 2019 APA, all rights reserved)</t>
  </si>
  <si>
    <t>Impulsivity in Multiplayer Online Battle Arena gamers: Preliminary results on experimental and self-report measures.</t>
  </si>
  <si>
    <t>Nuyens, Filip; Deleuze, Jory; Maurage, Pierre; Griffiths, Mark D.; Kuss, Daria J.; Billieux, Joël</t>
  </si>
  <si>
    <t>10.1556/2006.5.2016.028</t>
  </si>
  <si>
    <t>Background and aims: Multiplayer Online Battle Arena (MOBA) games have become the most popular type of video games played worldwide, superseding the playing of Massively Multiplayer Online Role-Playing Games and First-Person Shooter games. However, empirical studies focusing on the use and abuse of MOBA games are still very limited, particularly regarding impulsivity, which is an indicator of addictive states but has not yet been explored in MOBA games. In this context, the objective of the present study is to explore the associations between impulsivity and symptoms of addictive use of MOBA games in a sample of highly involved League of Legends (LoL, currently the most popular MOBA game) gamers. Methods: Thirty-six LoL gamers were recruited and completed both experimental (Single Key Impulsivity Paradigm) and self-reported impulsivity assessments (s-UPPS-P Impulsive Behavior Scale, Barratt Impulsiveness Scale), in addition to an assessment of problematic video game use (Problematic Online Gaming Questionnaire). Results: Results showed links between impulsivity-related constructs and signs of excessive MOBA game involvement. Findings indicated that impaired ability to postpone rewards in an experimental laboratory task was strongly related to problematic patterns of MOBA game involvement. Although less consistent, several associations were also found between self-reported impulsivity traits and signs of excessive MOBA game involvement. Conclusions: Despite these results are preliminary and based upon a small (self-selected) sample, the present study highlights potential psychological factors related to the addictive use of MOBA games. (PsycInfo Database Record (c) 2020 APA, all rights reserved)</t>
  </si>
  <si>
    <t>Thomsen, Kristine Rømer; Callesen, Mette Buhl; Hesse, Morten; Kvamme, Timo Lehmann; Pedersen, Michael Mulbjerg; Pedersen, Mads Uffe; Voon, Valerie</t>
  </si>
  <si>
    <t>10.1556/2006.7.2018.22</t>
  </si>
  <si>
    <t>Background and aims: Impulsivity is a risk factor for addictive behaviors. The UPPS-P impulsivity model has been associated with substance addiction and gambling disorder, but its role in other non-substance addiction-related behaviors is less understood. We sought to examine associations between UPPS-P impulsivity traits and indicators of multiple substance and non-substance addiction-related behaviors in youth with varying involvement in these behaviors. Methods: Participants (N = 109, aged 16–26 years, 69% males) were selected from a national survey based on their level of externalizing problems to achieve a broad distribution of involvement in addiction-related behaviors. Participants completed the UPPS-P Questionnaire and standardized questionnaires assessing problematic use of substances (alcohol, cannabis, and other drugs) and non-substances (Internet gaming, pornography, and food). Regression analyses were used to assess associations between impulsivity traits and indicators of addiction-related behaviors. Results: The UPPS-P model was positively associated with indicators of all addiction-related behaviors except problematic Internet gaming. In the fully adjusted models, sensation seeking and lack of perseverance were associated with problematic use of alcohol, urgency was associated with problematic use of cannabis, and lack of perseverance was associated with problematic use of other drugs than cannabis. Furthermore, urgency and lack of perseverance were associated with binge eating and lack of perseverance was associated with problematic use of pornography. Discussion and conclusions: We emphasize the role of trait impulsivity across multiple addiction-related behaviors. Our findings in at-risk youth highlight urgency and lack of perseverance as potential predictors for the development of addictions and as potential preventative therapeutic targets. (PsycINFO Database Record (c) 2018 APA, all rights reserved)</t>
  </si>
  <si>
    <t>Stavropoulos, Vasileios; Gomez, Rapson; Griffiths, Mark D.</t>
  </si>
  <si>
    <t>10.1186/s12888-021-03148-8</t>
  </si>
  <si>
    <t>Background: Internet gaming Disorder (IGD) constitutes a recently proposed clinical disorder (American Psychiatric Association, Diagnostic and statistical manual of mental disorders, 2013). The present study examined if IGD is best conceptualized as categorical (present/absent), or dimensional (severity ranging from low to high), or both (i.e., hybrid of categorical/dimensional). Methods: Ratings of the nine DSM-5 IGD symptoms, as presented in the Internet Gaming Disorder Scale 9-Short Form (Pontes &amp; Griffiths, Comput Hum Behav 45:137-143, 2015), from 738 gamers, aged 17 to 72 years, were collected. Confirmatory factor analysis (CFA), latent class analysis (LCA), and factor mixture modelling analysis (FMMA) procedures were applied to determine the optimum IGD model. Results: Although the findings showed most support for a FFMA model with two classes and one factor, there was also good statistical and substantive support for the one-factor CFA model, and the LCA model with three classes. Conclusion: It was concluded that while the optimum structure of IGD is most likely to be a hybrid model (i.e., concurrently categorical and dimensional), a uni-dimensional model and/or a three-class categorical model are also plausible. (PsycInfo Database Record (c) 2021 APA, all rights reserved)</t>
  </si>
  <si>
    <t>Brack, Greg; Lassiter, Pamela S.; Kitzinger, Robert; Hill, Michele; McMahon, H. George; Fall, Kevin A.</t>
  </si>
  <si>
    <t>The Journal of Individual Psychology</t>
  </si>
  <si>
    <t>The authors use the Adlerian concept of social interest to evaluate the conceptualization of massive multiplayer online role-playing games as a leisure activity that could be either positive or negative psychologically. They clarify many of the common misconceptions surrounding MMORPGs and the possible social capital players may gain, virtual capital that players could translate into real-world social capital. The authors propose guidelines and a quadrant model for assessing problematic gaming behavior and to assist gamers, families, scholars, and mental health professionals to promote healthy social interest through electronic gaming. (PsycInfo Database Record (c) 2020 APA, all rights reserved)</t>
  </si>
  <si>
    <t>Information technology usage as a moderator between disordered gambling, Internet gaming addiction, and illusory control.</t>
  </si>
  <si>
    <t>Yu, Calvin Kai-Ching; Fu, Wai</t>
  </si>
  <si>
    <t>10.1007/s11469-018-0033-3</t>
  </si>
  <si>
    <t>This study tested the hypothesis as to whether the mode and time of information technology use—such as using various electronic and computing devices for gambling and collecting information related to gambling—can positively predict disordered gambling, with the effects of Internet gaming addiction and illusory control being taken into account. A questionnaire set was administered to 677 Hong Kong secondary school students to assess their maladaptive gambling behavior, Internet gaming addiction, illusory control, and the habit of information technology use, such as the amount of time spent on watching television, browsing the Internet, and playing online gambling and non-gambling games. The results suggest that utilizing computing and electronic devices for gambling-related activities is positively indicative of disordered gambling, making use of information technology for work or study being a buffering factor. Utilizing information technology for non-gambling activities—such as the durations of playing non-gambling games and making non-gambling purchases online—is not related to disordered gambling, albeit their positive correlations with Internet gaming addiction. Likewise, Internet gaming addiction has no association with using information technology devices for any gambling-related activities, except its very small correlation with playing online gambling games. In addition, tablet computers may provide a convenient means for gambling activities and tend to be used by problem gamblers. It is recommended that intervention strategies targeted at secondary school students should address not only the amount of use but also the way they use information technology devices. (PsycInfo Database Record (c) 2021 APA, all rights reserved)</t>
  </si>
  <si>
    <t>Instrumental tool or drug: Relationship between attitudes to money and problem gambling.</t>
  </si>
  <si>
    <t>Blaszczynski, Alex; Nower, Lia</t>
  </si>
  <si>
    <t>10.3109/16066351003786752</t>
  </si>
  <si>
    <t>Few studies have explored gamblers’ attitudes towards money despite the central role money plays in the development and maintenance of problem gambling (PG) behaviours. This study explored attitudinal differences towards money among subgroups of electronic gaming machine players (n = 127) using the framework advanced by Lea and Webley [2006. Money as tool, money as drug: The biological psychology of a strong incentive. Behavioral and Brain Sciences 29:161–209]: the Tool Theory, in which money functions instrumentally as a means of obtaining certain commodities, and the Drug Theory, in which money is considered to exert action at a neurochemical level to produce reinforcing effects similar to drug use. Findings provided preliminary support for the Drug Theory in PG. In contrast to non-problem gamblers, problem gamblers reported significant obsessions with money as an important indicator of prestige, power and means of acquiring wealth. At the same time, however, problem gamblers endorsed high levels of anxiety over money, both in regard to worrying about money and viewing money as a way to reduce anxiety. The study also provided limited support for the hypothesis that non-problem gamblers were more likely to gamble to combat perceived inadequacy in providing for their families (i.e. Tool Theory), although differences in univariate analyses were not sustained in logistic regression analyses. (PsycINFO Database Record (c) 2019 APA, all rights reserved)</t>
  </si>
  <si>
    <t>Intense video gaming is not essentially problematic.</t>
  </si>
  <si>
    <t>Király, Orsolya; Tóth, Dénes; Urbán, Róbert; Demetrovics, Zsolt; Maraz, Aniko</t>
  </si>
  <si>
    <t>10.1037/adb0000316</t>
  </si>
  <si>
    <t>Video games are more popular than ever and the general public, including parents, educators, and the media, tends to consider intense video gaming fundamentally problematic. To test this hypothesis, participants were recruited via gaming-related websites resulting in a sample of N = 5,222 online video gamers (mean age: 22.2 years, SD = 6.4). Besides assessing gaming time, we administered the Ten-Item Internet Gaming Disorder Test, the Brief Symptom Inventory, and the Motives for Online Gaming Questionnaire. Two structural regression models were estimated with both gaming time and problematic gaming as outcome variables. Predictors were psychiatric symptoms in the first, and gaming motives in the second model. Both models yielded adequate fit indices. Psychiatric symptoms had a moderate positive effect on problematic use (β = .46, p &lt; .001) whereas their effect on gaming time was practically zero (β = −.01, p = .84). In the second model, Escape was the most prominent motive and was moderately to-strongly associated (β = .58, p &lt; .001) with problematic use. However, the association between Escape and gaming time was substantially weaker (β = .21, p &lt; .001). The correlation between gaming time and problematic use was weak-to-moderate in both models (r = .26, p &lt; .001 and r = .21, p &lt; .001, respectively). Data suggest that gaming time is weakly associated with negative psychological factors such as psychiatric symptoms and Escape motive, which were found to be consistently related to problematic use. Therefore, the amount of gaming time alone appears to be an unreliable predictor of problematic use, which questions the aforementioned idea that intense gaming is essentially problematic. (PsycInfo Database Record (c) 2021 APA, all rights reserved)</t>
  </si>
  <si>
    <t>Internet addiction in China: The battle for the hearts and minds of youth.</t>
  </si>
  <si>
    <t>Bax, Trent</t>
  </si>
  <si>
    <t>10.1080/01639625.2013.878576</t>
  </si>
  <si>
    <t>This paper analyzes the lifeworld of those labelled 'Internet addicts' in China. Contrary to professional belief, such deviant youth are not simply having trouble controlling their Internet use, but, more seriously, with the normal functioning of society. Underneath this existential, ethical, and social crisis is a social-economic-political phenomenon which pivots around the competition—between China’s education system expressed through the parents (work), and its consumer society expressed through the online gaming industry (leisure)—for the hearts and minds of transforming and individualizing youth. These 'Internet addicts' uncover not individual pathology but the following psycho-social-structural dilemma: citizens cannot live on economic reforms alone. (PsycINFO Database Record (c) 2019 APA, all rights reserved)</t>
  </si>
  <si>
    <t>Internet addiction in patients with substance use disorder.</t>
  </si>
  <si>
    <t>Pass, Ariella; Kardefelt-Winther, Daniel; Franck, Johan</t>
  </si>
  <si>
    <t>Objective: The aim of this study was to further investigate the relationship between internet addiction and substance use disorder by exploring the prevalence of internet addiction among patients in a substance use disorder treatment clinic and lo investigate the frequency with which internet addiction co-occurs with other psychiatric disorders in this population. Method: A survey, containing questions based on the nine criteria for internet gaming disorder proposed in the research appendix to DSM-5, was administered at 24 outpatient clinics for substance use disorders within the Stockholm Centre for Dependency Disorders. Data concerning additional psychiatric diagnoses was collected from patient medical records. A total of 569 patients participated, after excluding those with missing data as well as participants who primarily gambled online, the final sample size was N = 462. Results: In total, 4,1% of the surveyed patients with substance use disorder met at least five out of nine internet addiction criteria at a level of 'Fairly true' or higher, and reported at least 'Some suffering' as a consequence of their internet use. An independent-samples t-test comparing the mean of the total internet addiction score between groups of patients with additional psychiatric diagnoses and the rest of the sample showed that participants with any one additional non-substance related psychiatric diagnose as well as those with an anxiety diagnose had significantly higher internet addiction scores than the rest of the sample. There were no significant differences in mean internet addiction scores between participants with ADHD or depression and the remaining sample. Conclusions. This study provides preliminary evidence to suggest that internet addiction docs not constitute a major clinical issue for patients in treatment fur substance use disorder, lending little support lo the suggestion that internet-related problem behaviours share pathophysiology with substance use disorders. Although patients with an anxiety disorder reported elevated internet addiction scores compared to the remaining sample this finding should be replicated in a population of patients who report with anxiety disorder as their primary problem. The presence of clinically relevant co-occurrence between internet addiction and substance use disorder needs to be further investigated in larger study populations, using clinical interviews to assess both diagnoses. (PsycINFO Database Record (c) 2019 APA, all rights reserved)</t>
  </si>
  <si>
    <t>Robinson, Helen; Wysocka, Anna; Hand, Chris</t>
  </si>
  <si>
    <t>Online advertising has experienced phenomenal growth since its inception in 1994. This empirical study investigates the impact of seven creative characteristics of banner ads on the effectiveness of online advertising using a multiple regression model. A random sample of 209 banner ads was drawn from a sampling frame of advertisers, provided by an advertising agency specialising in internet advertising for the gaming industry. The findings of this study are broadly consistent with past research into online advertising efficiency, indicating that the creative characteristics of effective banner ads in the online gaming arena include: a larger size, absence of promotional incentives and the presence of information about casino games. In contrast, banner features such as animation, action phrase and presence of company brand or logo were ineffective in generating click-throughs. Contrary to expectations, long messages on banners were associated with higher click-through rates. (PsycINFO Database Record (c) 2016 APA, all rights reserved)</t>
  </si>
  <si>
    <t>Internet Gambling: An Overview of Psychosocial Impacts.</t>
  </si>
  <si>
    <t>Griffiths, Mark; Parke, Adrian; Wood, Richard; Parke, Jonathan</t>
  </si>
  <si>
    <t>Technological innovation has always played a role in the development of gambling behaviour, primarily through providing new market opportunities. Early prevalence studies of Internet gambling in the UK, Canada and the US have shown that Internet gambling is not a cause for concern at present. However, this seems likely to change as more people start to use the Internet for leisure activities. After a brief overview of gambling technologies and deregulation issues, this paper examines the impact of technology on gambling by highlighting salient factors in the rise of Internet gambling (i.e., accessibility, affordability, anonymity, convenience, escape immersion/dissociation, disinhibition, event frequency, asociability, interactivity, and simulation). The paper also overviews some of the main social impacts surrounding Internet gambling, such as protection of the vulnerable, Internet gambling in the workplace, electronic cash, and unscrupulous operators. Recommendations for Internet gambling operators are also provided. (PsycINFO Database Record (c) 2016 APA, all rights reserved)</t>
  </si>
  <si>
    <t>Internet game addiction, parental attachment, and parenting of adolescents in South Korea.</t>
  </si>
  <si>
    <t>Kim, Kyunghee; Kim, Kisook</t>
  </si>
  <si>
    <t>Journal of Child &amp; Adolescent Substance Abuse</t>
  </si>
  <si>
    <t>10.1080/1067828X.2013.872063</t>
  </si>
  <si>
    <t>The adolescent-parent relationship is a major factor influencing juvenile delinquency, and Internet gaming addiction may exacerbate any conflict in that relationship. The aim of this study was to determine the relationships among Internet game addiction, parental attachment, and parental attitude toward the rearing of adolescents in South Korea. The initial selected convenience sample comprised 624 middle school and high school students. Self-reported measures of an Internet Game Addiction Scale, Inventory of Parent and Peer Attachment–Revised version, and the modified Parental Acceptance-Rejection Questionnaire were analyzed. A significant relationship was found between Internet game addiction and both parental attachment and the adolescents’ perception of parenting of adolescents. Those helping adolescents with an Internet game addiction should consider not only the adolescents’ Internet game usage pattern but also their relationship with their parents. (PsycINFO Database Record (c) 2016 APA, all rights reserved)</t>
  </si>
  <si>
    <t>Milani, Luca; La Torre, Giuseppe; Fiore, Maria; Grumi, Serena; Gentile, Douglas A.; Ferrante, Margherita; Miccoli, Silvia; Di Blasio, Paola</t>
  </si>
  <si>
    <t>10.1007/s11469-017-9750-2</t>
  </si>
  <si>
    <t>Several studies have documented the existence of a behavioral addiction related to Video Games, which appears to be similar to other forms of addiction (gambling and substance-related) in terms of characteristics and consequences. Literature about this topic has suffered from the lack of a standard definition of this disorder before the publication of DSM-5. Thus, the prevalence of the disorder and its characteristics at the moment are unclear. The present research aimed to investigate the differences between sub-clinical problematic Video Game (VG) use and Internet use and clear Internet gaming disorder (IGD) and Internet addiction in terms of gender, amount of time spent gaming, preferential coping strategies, adjustment problems, interpersonal relations, and to identify risk factors that predict a problematic engagement in video gaming. We administered a survey containing measures about coping strategies, interpersonal relations, internalizing/externalizing problems, and Internet and Video Game addiction to 612 Italian students recruited in the four main regions of the country (age range 9–19; M = 13.94). Results show that 15.2% of participants showed a sub-clinical problematic use of Video Games, while those with a clear IGD were 2.1% (n = 13); 16.3% of them showed a sub-clinical problematic Internet use, while full-criteria Internet addiction was found in 5.9% of the sample. IGD appears to be linked to various dysfunctional outcomes including a wide range of psychological symptoms and behavioral and social problems. Also, problematic video gamers tend to preferentially adopt dysfunctional coping strategies as distraction and avoidance, so VGs seem to represent a mean to cope with problems and difficulties. (PsycINFO Database Record (c) 2019 APA, all rights reserved)</t>
  </si>
  <si>
    <t>Internet gaming addiction: A systematic review of empirical research.</t>
  </si>
  <si>
    <t>Kuss, Daria Joanna; Griffiths, Mark D.</t>
  </si>
  <si>
    <t>10.1007/s11469-011-9318-5</t>
  </si>
  <si>
    <t>The activity of play has been ever present in human history and the Internet has emerged as a playground increasingly populated by gamers. Research suggests that a minority of Internet game players experience symptoms traditionally associated with substance-related addictions, including mood modification, tolerance and salience. Because the current scientific knowledge of Internet gaming addiction is copious in scope and appears relatively complex, this literature review attempts to reduce this confusion by providing an innovative framework by which all the studies to date can be categorized. A total of 58 empirical studies were included in this literature review. Using the current empirical knowledge, it is argued that Internet gaming addiction follows a continuum, with antecedents in etiology and risk factors, through to the development of a 'full-blown' addiction, followed by ramifications in terms of negative consequences and potential treatment. The results are evaluated in light of the emergent discrepancies in findings, and the consequent implications for future research. (PsycINFO Database Record (c) 2019 APA, all rights reserved)</t>
  </si>
  <si>
    <t>Internet gaming and addiction: A reply to King &amp; Delfabbro.</t>
  </si>
  <si>
    <t>Petry, Nancy M.; Rehbein, Florian; Gentile, Douglas A.; Lemmens, Jeroen S.; Rumpf, Hans‐Jürgen; Mößle, Thomas; Bischof, Gallus; Tao, Ran; Fung, Daniel S. S.; Borges, Guilherme; Auriacombe, Marc; GonzálezIbáñez, Angels; Tam, Philip; O'Brien, Charles P.</t>
  </si>
  <si>
    <t>10.1111/add.12549</t>
  </si>
  <si>
    <t>Replies to an article by Daniel L. King &amp; Paul H. Delfabbro (see record [rid]2014-33234-017[/rid]). King &amp; Delfabbro emphasize the importance of one particular criterion, preoccupation, and its association with excessive behavioral patterns related to gambling and gaming. We concur that the content and expression of thoughts may differ between gambling and gaming, as they do between gambling and substance use disorders. Some may further contend that the nature and content of thoughts related to preoccupation may differ across preferred forms of gambling activities and use of different substances, and perhaps even between preferred video games. The challenges will be to determine a reliable and valid method for assessing this construct in the context of problematic gaming, and then to examine the similarities and differences with other excessive behaviors or addictions. (PsycINFO Database Record (c) 2019 APA, all rights reserved)</t>
  </si>
  <si>
    <t>Internet gaming disorder among Slovenian primary schoolchildren: Findings from a nationally representative sample of adolescents.</t>
  </si>
  <si>
    <t>Pontes, Halley M.; Macur, Mirna; Griffiths, Mark D.</t>
  </si>
  <si>
    <t>10.1556/2006.5.2016.042</t>
  </si>
  <si>
    <t>Background and aims: Since the inclusion of Internet Gaming Disorder (IGD) in the latest (fifth) edition of the Diagnostic and Statistical Manual of Mental Disorders (DSM-5) as a tentative disorder, a few psychometric screening instruments have been developed to assess IGD, including the 9-item Internet Gaming Disorder Scale – Short-Form (IGDS9-SF) – a short, valid, and reliable instrument. Methods: Due to the lack of research on IGD in Slovenia, this study aimed to examine the psychometric properties of the IGDS9-SF in addition to investigating the prevalence rates of IGD in a nationally representative sample of eighth graders from Slovenia (N = 1,071). Results: The IGDS9-SF underwent rigorous psychometric scrutiny in terms of validity and reliability. Construct validation was investigated with confirmatory factor analysis to examine the factorial structure of the IGDS9-SF and a unidimensional structure appeared to fit the data well. Concurrent and criterion validation were also investigated by examining the association between IGD and relevant psychosocial and game-related measures, which warranted these forms of validity. In terms of reliability, the Slovenian version IGDS9-SF obtained excellent results regarding its internal consistency at different levels, and the test appears to be a valid and reliable instrument to assess IGD among Slovenian youth. Finally, the prevalence rates of IGD were found to be around 2.5% in the whole sample and 3.1% among gamers. Discussion and conclusion: Taken together, these results illustrate the suitability of the IGDS9-SF and warrants further research on IGD in Slovenia. (PsycINFO Database Record (c) 2019 APA, all rights reserved)</t>
  </si>
  <si>
    <t>Internet gaming disorder and online gambling disorder: Clinical and personality correlates.</t>
  </si>
  <si>
    <t>Mallorquí-Bagué, Nuria; Fernández-Aranda, Fernando; Lozano-Madrid, María; Granero, Roser; Mestre-Bach, Gemma; Baño, Marta; Del Pino-Gutiérrez, Amparo; Gómez- Peña, Mónica; Aymamí, Neus; Menchón, José M.; Jiménez-Murcia, Susana</t>
  </si>
  <si>
    <t>10.1556/2006.6.2017.078</t>
  </si>
  <si>
    <t>[Correction Notice: An Erratum for this article was reported in Vol 7(2) of Journal of Behavioral Addictions (see record [rid]2018-39331-001[/rid]). In the original article, the affiliation of José M. Menchón was published improperly. The correct affiliation data are given in the erratum.] Background and aims: The recent growth of Internet use has led to an increase of potentially problematic behaviors that can be engaged online, such as online gambling or Internet gaming. The aim of this study is to better conceptualize Internet gaming disorder (IGD) by comparing it with gambling disorder (GD) patients who only gamble online (online GD). Methods: A total of 288 adult patients (261 online GD and 27 IGD) completed selfreported questionnaires for exploring psychopathological symptoms, food addiction (FA), and personality traits. Results: Both clinical groups presented higher psychopathological scores and less functional personality traits when compared with a normative Spanish population. However, when comparing IGD to online GD, some singularities emerged. First, patients with IGD were younger, more likely single and unemployed, and they also presented lower age of disorder onset. In addition, they displayed lower somatization and depressive scores together with lower prevalence of tobacco use but higher FA scores and higher mean body mass index. Finally, they presented lower novelty seeking and persistence traits. Discussion: GD is fully recognized as a behavioral addiction, but IGD has been included in the Appendix of DSM-5 as a behavioral addiction that needs further study. Our findings suggest that IGD and online GD patients share some emotional distress and personality traits, but patients with IGD also display some differential characteristics, namely younger age, lower novelty seeking scores and higher BMI, and FA scores. Conclusions: IGD presents some characteristics that are not extensive to online GD. These specificities have potential clinical implications and they need to be further studied. (PsycINFO Database Record (c) 2019 APA, all rights reserved)</t>
  </si>
  <si>
    <t>'Internet gaming disorder and online gambling disorder: Clinical and personality correlates': Erratum.</t>
  </si>
  <si>
    <t>10.1556/2006.7.2018.04</t>
  </si>
  <si>
    <t>Reports an error in 'Internet gaming disorder and online gambling disorder: Clinical and personality correlates' by Nuria Mallorquí-Bagué, Fernando Fernández-Aranda, María Lozano-Madrid, Roser Granero, Gemma Mestre-Bach, Marta Baño, Amparo Del Pino-Gutiérrez, Mónica Gómez- Peña, Neus Aymamí, José M. Menchón and Susana Jiménez-Murcia (Journal of Behavioral Addictions, 2017[Dec], Vol 6[4], 669-677). In the original article, the affiliation of José M. Menchón was published improperly. The correct affiliation data are given in the erratum. (The following abstract of the original article appeared in record [rid]2018-00264-022[/rid]). Background and aims: The recent growth of Internet use has led to an increase of potentially problematic behaviors that can be engaged online, such as online gambling or Internet gaming. The aim of this study is to better conceptualize Internet gaming disorder (IGD) by comparing it with gambling disorder (GD) patients who only gamble online (online GD). Methods: A total of 288 adult patients (261 online GD and 27 IGD) completed selfreported questionnaires for exploring psychopathological symptoms, food addiction (FA), and personality traits. Results: Both clinical groups presented higher psychopathological scores and less functional personality traits when compared with a normative Spanish population. However, when comparing IGD to online GD, some singularities emerged. First, patients with IGD were younger, more likely single and unemployed, and they also presented lower age of disorder onset. In addition, they displayed lower somatization and depressive scores together with lower prevalence of tobacco use but higher FA scores and higher mean body mass index. Finally, they presented lower novelty seeking and persistence traits. Discussion: GD is fully recognized as a behavioral addiction, but IGD has been included in the Appendix of DSM-5 as a behavioral addiction that needs further study. Our findings suggest that IGD and online GD patients share some emotional distress and personality traits, but patients with IGD also display some differential characteristics, namely younger age, lower novelty seeking scores and higher BMI, and FA scores. Conclusions: IGD presents some characteristics that are not extensive to online GD. These specificities have potential clinical implications and they need to be further studied. (PsycINFO Database Record (c) 2019 APA, all rights reserved)</t>
  </si>
  <si>
    <t>Internet gaming disorder and the DSM‐5.</t>
  </si>
  <si>
    <t>Petry, Nancy M.; O'Brien, Charles P.</t>
  </si>
  <si>
    <t>10.1111/add.12162</t>
  </si>
  <si>
    <t>This editorial discusses about the Internet gaming disorder and the DSM‐5. The Diagnostic and Statistical Manual of Mental Disorders (DSM), last published in 1994, is the primary classification system for psychiatric disorders in the United States and many other countries. In the past 19 years knowledge about psychiatric disorders has advanced, and a revision, the DSM-5, will be published in 2013. To prepare for the DSM-5, the American Psychiatric Association convened multi-disciplinary experts. Researchers and clinicians from the United States and multiple other countries were included, divided into work-groups based on areas of expertise. One such work-group was the substance use disorder (SUD) work-group. SUD chapter is included in DSM-5, which will be entitled 'Substance related and addictive disorders'. With the exception of gambling disorder and internet gaming, the literature on the other putative behavioral addictions was relatively limited. Thus, none of these other conditions will appear in DSM-5. To facilitate this research, the description of internet gaming disorder in Section 3 of DSM-5 includes nine potential criteria, derived from other reports. Nevertheless, researchers, clinicians and individuals who are struggling with excessive gaming and their families should be encouraged by the placement of this condition in Section 3 of the DSM-5. As science progresses, a better understanding of internet gaming disorder, its etiology and treatment is likely to emerge. (PsycINFO Database Record (c) 2019 APA, all rights reserved)</t>
  </si>
  <si>
    <t>van Rooij, Antonius J.; Van Looy, Jan; Billieux, Joël</t>
  </si>
  <si>
    <t>10.1111/pcn.12404</t>
  </si>
  <si>
    <t>Some people have serious problems controlling their Internet and video game use. The DSM‐5 now includes a proposal for ‘Internet Gaming Disorder’ (IGD) as a condition in need of further study. Various studies aim to validate the proposed diagnostic criteria for IGD and multiple new scales have been introduced that cover the suggested criteria. Using a structured approach, we demonstrate that IGD might be better interpreted as a formative construct, as opposed to the current practice of conceptualizing it as a reflective construct. Incorrectly approaching a formative construct as a reflective one causes serious problems in scale development, including: (i) incorrect reliance on item‐to‐total scale correlation to exclude items and incorrectly relying on indices of inter‐item reliability that do not fit the measurement model (e.g., Cronbach's α); (ii) incorrect interpretation of composite or mean scores that assume all items are equal in contributing value to a sum score; and (iii) biased estimation of model parameters in statistical models. We show that these issues are impacting current validation efforts through two recent examples. A reinterpretation of IGD as a formative construct has broad consequences for current validation efforts and provides opportunities to reanalyze existing data. We discuss three broad implications for current research: (i) composite latent constructs should be defined and used in models; (ii) item exclusion and selection should not rely on item‐to‐total scale correlations; and (iii) existing definitions of IGD should be enriched further. (PsycINFO Database Record (c) 2019 APA, all rights reserved)</t>
  </si>
  <si>
    <t>Internet Gaming Disorder behaviors in emergent adulthood: A pilot study examining the interplay between anxiety and family cohesion.</t>
  </si>
  <si>
    <t>Adams, Baxter L. M.; Stavropoulos, Vasilis; Burleigh, Tyrone L.; Liew, Lucas W. L.; Beard, Charlotte L.; Griffiths, Mark D.</t>
  </si>
  <si>
    <t>10.1007/s11469-018-9873-0</t>
  </si>
  <si>
    <t>Understanding risk and protective factors associated with Internet Gaming Disorder (IGD) has been highlighted as a research priority by the American Psychiatric Association, (2013). The present study focused on the potential IGD risk effect of anxiety and the buffering role of family cohesion on this association. A sample of emerging adults all of whom were massively multiplayer online (MMO) gamers (18–29 years) residing in Australia were assessed longitudinally (face-to-face: N = 61, Mage = 23.02 years, SD = 3.43) and crosssectionally (online: N = 64, Mage = 23.34 years, SD = 3.39). IGD symptoms were assessed using the nine-item Internet Gaming Disorder Scale-Short Form (IGDS-SF9; Pontes &amp; Griffiths Computers in Human Behavior, 45, 137–143. https://doi.org/10.1016/j. chb.2014.12.006, 2015). The Beck Anxiety Inventory (BAI; Beck and Steer, 1990) and the balanced family cohesion scale (BFC; Olson Journal of Marital &amp; Family Therapy, 3(1) 64– 80. https://doi.org/10.1111/j.1752-0606.2009.00175.x, 2011) were applied to assess anxiety and BFC levels, respectively. Linear regressions and moderation analyses confirmed that anxiety increased IGD risk and that BFC weakened the anxiety-related IGD risk. (PsycINFO Database Record (c) 2019 APA, all rights reserved)</t>
  </si>
  <si>
    <t>Internet gaming disorder in adolescence: Psychological characteristics of a clinical sample.</t>
  </si>
  <si>
    <t>Torres-Rodríguez, Alexandra; Griffiths, Mark D.; Carbonell, Xavier; Oberst, Ursula</t>
  </si>
  <si>
    <t>10.1556/2006.7.2018.75</t>
  </si>
  <si>
    <t>Background and aims: Internet gaming disorder (IGD) has become a topic of increasing research interest since its inclusion in Section 3 of the DSM-5. Given the lack of clinical studies concerning IGD, exploring the characteristics of clinical samples with IGD will help to delineate the gaming disorder construct and inform future treatment studies. Methods: Data collection consisted of clinical interviews comprising 31 male adolescents diagnosed with IGD. Alongside the clinical interviews, the participants were administered a battery of psychometric tests assessing the following: IGD, personality traits, comorbid symptomatology, emotional intelligence (EI), and family environment characteristics. Results: The results showed that the adolescents with IGD and their relatives reported a high number of hours per week and high presence of stressful life events in the majority of the sample. High scores on scales assessing depression, anxiety, and somatic disorders were found. However, the findings indicate the presence of several other comorbid disorders meaning that some of the adolescent sample with IGD had different clinical profiles. Several personality traits were found to be highly associated with IGD including introversion, inhibition, submissiveness, self-devaluation, interpersonal sensibility, obsessive–compulsive tendencies, phobic anxiety, and hostility, as well as paranoid and borderline personality traits. Other negative characteristics found in the present sample included a high level of social problems, low EI, and dysfunctional family relationships. Discussion and conclusions: The findings suggest a more global pattern of key psychological characteristics associated with Internet gaming disorder in adolescence. This may help in understanding the complexity of this proposed disorder and it may also help in designing more specialized interventions for adolescents with IGD. The findings have important implications for clinical practice and interventions. (PsycINFO Database Record (c) 2020 APA, all rights reserved)</t>
  </si>
  <si>
    <t>Internet gaming disorder in Lebanon: Relationships with age, sleep habits, and academic achievement.</t>
  </si>
  <si>
    <t>Hawi, Nazir S.; Samaha, Maya; Griffiths, Mark D.</t>
  </si>
  <si>
    <t>10.1556/2006.7.2018.16</t>
  </si>
  <si>
    <t>Background and aims: The latest (fifth) edition of the Diagnostic and Statistical Manual of Mental Disorders included Internet gaming disorder (IGD) as a disorder that needs further research among different general populations. In line with this recommendation, the primary objective of this was to explore the relationships between IGD, sleep habits, and academic achievement in Lebanese adolescents. Methods: Lebanese high-school students (N = 524, 47.9% males) participated in a paper survey that included the Internet Gaming Disorder Test and demographic information. The sample’s mean average age was 16.2 years (SD = 1.0). Results: The pooled prevalence of IGD was 9.2% in the sample. A hierarchical multiple regression analysis demonstrated that IGD was associated with being younger, lesser sleep, and lower academic achievement. While more casual online gamers also played offline, all the gamers with IGD reported playing online only. Those with IGD slept significantly less hours per night (5 hr) compared with casual online gamers (7 hr). The school grade average of gamers with IGD was the lowest among all groups of gamers, and below the passing school grade average. Conclusions: These findings shed light on sleep disturbances and poor academic achievement in relation to Lebanese adolescents identified with IGD. Students who are not performing well at schools should be monitored for their IGD when assessing the different factors behind their low academic performance. (PsycINFO Database Record (c) 2018 APA, all rights reserved)</t>
  </si>
  <si>
    <t>Internet gaming disorder or Internet addiction? A plea for conceptual clarity.</t>
  </si>
  <si>
    <t>Schimmenti, Adriano; Caretti, Vincenzo; La Barbera, Daniele</t>
  </si>
  <si>
    <t>The Internet has positively revolutionized our lives: it facilitates interactions across gender, race, social classes and geographic boundaries. However, there is a dark side of the coin, i.e. the psychiatric symptoms related to Internet abuse and addiction. Research has shown that Internet abuse is associated with a plethora of symptoms, including depressive feelings, social withdrawal, anxiety, lack of concentration, insomnia and dissociation, among others. A consistent body of research has shown the potential harmful effects caused by misuse of the Internet, thus the identification of a diagnostic category concerning the pathological use of the Internet seems necessary at this stage. Nevertheless, the name, definition and criteria for such disorder should be determined to reflect current research on the topic, psychiatric tradition, and practical issues in clinical work. (PsycINFO Database Record (c) 2019 APA, all rights reserved)</t>
  </si>
  <si>
    <t>Internet gaming disorder treatment: A case study evaluation of four different types of adolescent problematic gamers.</t>
  </si>
  <si>
    <t>Torres-Rodríguez, Alexandra; Griffiths, Mark D.; Carbonell, Xavier; Farriols-Hernando, Núria; Torres-Jimenez, Encarna</t>
  </si>
  <si>
    <t>10.1007/s11469-017-9845-9</t>
  </si>
  <si>
    <t>Research examining Internet Gaming Disorder (IGD) has grown markedly in recent years. However, research on its psychological treatment is still scarce, especially with respect to efficacy of specific programs. The PIPATIC (Programa Individualizado Psicoterapéutico para la Adicción a las Tecnologías de la Información y la Comunicación) program is a 22-session specialized treatment for adolescents with IGD. The present paper briefly outlines the cases of four treatment-seeking male adolescents aged between 13 and 18 years with different clinical IGD profiles undergoing the treatment. A case study using an A-B-A’ withdrawal design was conducted. After completing the PIPATIC program, all participants showed clinical improvement in the amount of time spent using video games and in the symptoms of IGD. Results also demonstrated they received lower scores on clinical tests related to comorbid disorders. In an area with so few studies relating to IGD treatment, the present study is of existential value and contributes clinical information concerning the treatment of IGD in treatment-seeking adolescent patients. (PsycInfo Database Record (c) 2020 APA, all rights reserved)</t>
  </si>
  <si>
    <t>Internet Gaming Disorder treatment: A case study evaluation of four different types of adolescent problematic gamers.</t>
  </si>
  <si>
    <t>Research examining Internet Gaming Disorder (IGD) has grown markedly in recent years. However, research on its psychological treatment is still scarce, especially with respect to efficacy of specific programs. The PIPATIC (Programa Individualizado Psicoterapéutico para la Adicción a las Tecnologías de la Información y la Comunicación) program is a 22-session specialized treatment for adolescents with IGD. The present paper briefly outlines the cases of four treatment-seeking male adolescents aged between 13 and 18 years with different clinical IGD profiles undergoing the treatment. Acase study using anA-B-A’ withdrawal design was conducted. After completing the PIPATIC program, all participants showed clinical improvement in the amount of time spent using video games and in the symptoms of IGD. Results also demonstrated they received lower scores on clinical tests related to comorbid disorders. In an area with so few studies relating to IGD treatment, the present study is of existential value and contributes clinical information concerning the treatment of IGD in treatment-seeking adolescent patients. (PsycInfo Database Record (c) 2020 APA, all rights reserved)</t>
  </si>
  <si>
    <t>Internet gaming disorder treatment: A review of definitions of diagnosis and treatment outcome.</t>
  </si>
  <si>
    <t>10.1002/jclp.22097</t>
  </si>
  <si>
    <t>Objective: Internet gaming disorder (IGD) is a new disorder currently positioned in the appendix of the Diagnostic and Statistical Manual of Mental Disorders, Fifth Edition. Few clinical studies report that psychological and pharmacological interventions can significantly reduce the severity of IGD symptomatology. The aim of this review was to assess current knowledge of the short‐ and long‐term benefits of IGD interventions. This review presents a systematic evaluation of definitions of diagnosis and treatment outcomes employed in IGD treatment studies, including an assessment of goodness of fit with the DSM‐5 classification. Method: A computer database search of Academic Search Premier, PubMed, PsychINFO, ScienceDirect, Web of Science, and Google Scholar was conducted to identify all available research evidence on Internet gaming disorder treatment (N = 8 studies). Diagnostic and treatment outcome parameters were systematically evaluated. Results: Several weaknesses of IGD treatment literature were identified. Only 2 treatment studies have employed an equivalent method of diagnosis for IGD. Studies have not assessed formative change in diagnostic status at posttreatment or follow‐up. Duration of follow‐up has been inadequate to assess relapse and remission. Posttreatment assessment has been predominantly limited to IGD symptomatology, comorbidity, and frequency of gaming behavior. Conclusion: Currently, there is insufficient evidence to warrant suggestion that trialled IGD interventions confer a long‐term therapeutic benefit. Several improvements to study design and reporting are proposed to guide future studies of IGD. (PsycINFO Database Record (c) 2019 APA, all rights reserved)</t>
  </si>
  <si>
    <t>Internet gaming disorder: Inadequate diagnostic criteria wrapped in a constraining conceptual model: Commentary on: Chaos and confusion in DSM-5 diagnosis of Internet Gaming Disorder: Issues, concerns, and recommendations for clarity in the field (Kuss et al.).</t>
  </si>
  <si>
    <t>Starcevic, Vladan</t>
  </si>
  <si>
    <t>Background and aims: The paper 'Chaos and confusion in DSM-5 diagnosis of Internet Gaming Disorder: Issues, concerns, and recommendations for clarity in the field' by Kuss, Griffiths, and Pontes (in press) critically examines the DSM-5 diagnostic criteria for Internet gaming disorder (IGD) and addresses the issue of whether IGD should be reconceptualized as gaming disorder, regardless of whether video games are played online or offline. This commentary provides additional critical perspectives on the concept of IGD. Methods: The focus of this commentary is on the addiction model on which the concept of IGD is based, the nature of the DSM-5 criteria for IGD, and the inclusion of withdrawal symptoms and tolerance as the diagnostic criteria for IGD. Results: The addiction framework on which the DSM-5 concept of IGD is based is not without problems and represents only one of multiple theoretical approaches to problematic gaming. The polythetic, non-hierarchical DSM-5 diagnostic criteria for IGD make the concept of IGD unacceptably heterogeneous. There is no support for maintaining withdrawal symptoms and tolerance as the diagnostic criteria for IGD without their substantial revision. Conclusions: The addiction model of IGD is constraining and does not contribute to a better understanding of the various patterns of problematic gaming. The corresponding diagnostic criteria need a thorough overhaul, which should be based on a model of problematic gaming that can accommodate its disparate aspects. (PsycINFO Database Record (c) 2019 APA, all rights reserved)</t>
  </si>
  <si>
    <t>Internet gaming disorder: Relations between needs satisfaction in-game and in life in general.</t>
  </si>
  <si>
    <t>Bender, Patrick K.; Gentile, Douglas A.</t>
  </si>
  <si>
    <t>10.1037/ppm0000227</t>
  </si>
  <si>
    <t>Internet gaming disorder (IGD) has received increasing attention since its inclusion as a condition for further study in the Diagnostic and Statistical Manual of Mental Disorders, Fifth Edition. To date, little is known about the etiology of IGD, and theoretical approaches to problematic gaming are needed. Using a self-determination theory framework, the present study investigated the relations between symptoms of IGD and basic needs satisfaction in-game and in life in general. Two samples consisting of adult video game players (Sample 1: N = 720; Sample 2: N = 808) were assessed using questionnaire measures of IGD, as well as needs satisfaction in-game and in life, respectively. Hierarchical regression models showed that needs satisfaction in-game was associated with higher levels of IGD, whereas needs satisfaction in life in general was associated with lower levels of IGD. Contrary to theoretical hypotheses, basic needs satisfaction in life in general did not moderate the effect of needs satisfaction in-game on IGD symptoms. Findings are discussed with regard to their clinical and theoretical implications. (PsycInfo Database Record (c) 2020 APA, all rights reserved)</t>
  </si>
  <si>
    <t>Internet Gaming Disorder: The interplay between physical activity and user–avatar relationship.</t>
  </si>
  <si>
    <t>Liew, Lucas W. L.; Stavropoulos, Vasilis; Adams, Baxter L. M.; Burleigh, Tyrone L.; Griffiths, Mark D.</t>
  </si>
  <si>
    <t>10.1080/0144929X.2018.1464599</t>
  </si>
  <si>
    <t>Understanding both the risk and protective factors associated with Internet Gaming Disorder (IGD) has been viewed by many in the gaming studies field as an area of research priority. The present study focused on the potential risk and protective effects of user–avatar (game figure) relationship and physical activity (PA), respectively. To address these aims, a cross-sectional and a longitudinal mixed-methods design were combined (comprising both psychological and physiological assessments). A sample of 121 emerging adult gamers (18–29 years) residing in Australia, who played massively multiplayer online games, were assessed in relation to their IGD behaviours using the nine-item Internet Gaming Disorder Scale—Short Form. Additionally, the Proto-Self-Presence (PSP) scale was used to evaluate the extent to which gamers identified with the body of their avatar. Finally, a PA monitor (Fitbit Flex) measured levels of energy consumed during real-world daily activities (active minutes). A number of linear regressions and moderation analyses were conducted. Findings confirmed that PSP functioned as an IGD risk factor and that PA acted protectively, weakening the association between PSP and IGD behaviours. Implications of these findings are discussed in relation to IGD treatment and gaming development aspects. (PsycINFO Database Record (c) 2019 APA, all rights reserved)</t>
  </si>
  <si>
    <t>Internet use and academic achievement: Gender differences in early adolescence.</t>
  </si>
  <si>
    <t>Chen, Su-Yen; Fu, Yang-Chih</t>
  </si>
  <si>
    <t>As a new medium of learning readily connected with the outside world, the Internet has brought unprecedented opportunities to students on the one hand, while becoming a major concern for parents on the other. For parents and educators alike, it is thus critical to stipulate whether and how Internet use is linked to academic achievement. Using panel survey data from middle-school students in northern Taiwan (N = 1,409), this study examines how patterns of Internet use in the 8th grade affect students' performance on their high school entrance exam a year later. The findings confirm that online searching for information helps boost exam scores, while using the Internet for socializing and gaming, as well as going to Internet Cafes, contributes to poorer exam performance. Male and female students differ not only in their patterns of Internet use, but in how these patterns affect their academic performance. While information searching helps both boys and girls, online socializing makes girls particularly vulnerable, and online gaming and Internet Cafés hurt only boys' academic achievement. (PsycINFO Database Record (c) 2019 APA, all rights reserved)</t>
  </si>
  <si>
    <t>Škařupová, Kateřina; Blinka, Lukas</t>
  </si>
  <si>
    <t>Background and aims: The present study explores the relationship between social motivations and addiction to online gaming and if that possible connection can be explained by the personality traits responsible for social functioning. Methods: We employ Bernstein’s concept of interpersonal dependency to distinguish healthy dependency, dysfunctional detachment, and destructive overdependence, and Charlton and Danforth’s conceptualisation of online gaming addiction and high engagement. An online questionnaire was administered to a self-nominated sample of 4,074 online gamers. Two regression models were constructed to separately explain gaming addiction and high engagement using social motivations to play, while controlling for age, gender, and time spent online. Results: High scores on subscales measuring dysfunctional detachment and destructive overdependence were positively associated with online gaming addiction, while healthy dependency was negatively correlated with addiction scores. In contrast, the overall role of social motivation was negligible. Discussion: People with healthy relationship profiles are less likely to develop problematic patterns of online gaming. High in-game engagement, although sharing some factors with addiction, was only poorly explained by the study variables, suggesting the mutual exclusiveness of addiction and engagement. (PsycINFO Database Record (c) 2019 APA, all rights reserved)</t>
  </si>
  <si>
    <t>Intersecting oppressions and online communities: Examining the experiences of women of color in Xbox Live.</t>
  </si>
  <si>
    <t>Gray, Kishonna L.</t>
  </si>
  <si>
    <t>Information, Communication &amp; Society</t>
  </si>
  <si>
    <t>Employing qualitative methods and drawing from an intersectional framework which focusses on the multiple identities we all embody, this paper focusses on oppressions experienced by women of color in Xbox Live, an online gaming community. Ethnographic observations and narrative interviewing reveal that women of color, as outsiders failing to conform to the white male norm, face intersecting oppressions in main stream gaming. They are linguistically profiled within the space based on how they sound. Specifically, Latina women within the space experience nativism, racism, sexism, and even heterosexism as many identify as sexual minorities. African-American women experience racialized sexism stemming from the duality of their ascribed identities. The women within the study have responded by segregating from the larger gaming community and have created their own clans (similar to guilds) and game with other women. The purpose of the clans depends on the type of oppressions experienced by the women within the space. This article analyzes this behavior in the context of linguistic profiling showcasing that this type of behavior can only occur within the setting of anonymity and disinhibition. With the diffusion of advanced technologies in video gaming, there has been a displacement of real world inequalities into virtuality. (PsycINFO Database Record (c) 2019 APA, all rights reserved)</t>
  </si>
  <si>
    <t>Introduction of a new instrument to measure motivation for gaming: The electronic gaming motives questionnaire.</t>
  </si>
  <si>
    <t>Myrseth, Helga; Notelaers, Guy; Strand, Leif Åge; Borud, Einar Kristian; Olsen, Olav Kjellevold</t>
  </si>
  <si>
    <t>10.1111/add.13874</t>
  </si>
  <si>
    <t>Aims: To adapt the four‐dimensional Gambling Motives Questionnaire‐Revised (GMQ‐R) to measure the motivation for engaging in electronic gaming, and to validate the internal structure and investigate the criterion validity of the new Electronic Gaming Motives Questionnaire (EGMQ). Design and setting: The GMQ‐R was adapted to measure motivation for playing video games and the new instrument was tested on a sample of Norwegian conscripts selected randomly from the pool of conscripts who started their military service between 2013 and 2015. Participants: The questionnaire was administered to all those who had played video games during the last 6 months and consisted of 853 gamers (86.8% men, mean age = 19.4 years). Measurements: All participants completed the EGMQ, as well as other measures of gaming behaviour, gaming problems, boredom, loneliness and depression. Findings: The confirmatory factor analyses showed that the proposed EGMQ (measuring enhancement, coping, social and self‐gratification motives) displayed satisfactory fit and internal consistency. Hierarchical regression analyses showed that gender emerged as a significant predictor (P &lt; 0.001) of all the dependent variables (variety, hours weekly gaming, loss of control and gaming problems) and the first step explained between 1 and 6.1% of the variance in the gaming behaviours. In the second step the four motivational dimensions explained an additional 5.8–38.8% of the variance. Coping and self‐gratification predicted gaming problems (P &lt; 0.001) and coping alone predicted loss of control (P &lt; 0.001). The four motivational dimensions were also predicted differentially by indicators of psychosocial wellbeing, indicating divergent validity of the four motives. Conclusions: The four‐dimensional Electronic Gaming Motives Questionnaire is a valid instrument for measuring motives for gaming. (PsycInfo Database Record (c) 2020 APA, all rights reserved)</t>
  </si>
  <si>
    <t>Investigating the differential effects of social networking site addiction and Internet gaming disorder on psychological health.</t>
  </si>
  <si>
    <t>Pontes, Halley M.</t>
  </si>
  <si>
    <t>10.1556/2006.6.2017.075</t>
  </si>
  <si>
    <t>Background and aims: Previous studies focused on examining the interrelationships between social networking site (SNS) addiction and Internet gaming disorder (IGD) in isolation. Moreover, little is known about the potential simultaneous differential effects of SNS addiction and IGD on psychological health. This study investigated the interplay between these two technological addictions and ascertained how they can uniquely and distinctively contribute to increasing psychiatric distress when accounting for potential effects stemming from sociodemographic and technology-related variables. Methods: A sample of 509 adolescents (53.5% males) aged 10–18 years (mean = 13.02, SD = 1.64) were recruited. Results: It was found that key demographic variables can play a distinct role in explaining SNS addiction and IGD. Furthermore, it was found that SNS addiction and IGD can augment the symptoms of each other, and simultaneously contribute to deterioration of overall psychological health in a similar fashion, further highlighting potentially common etiological and clinical course between these two phenomena. Finally, the detrimental effects of IGD on psychological health were found to be slightly more pronounced than those produced by SNS addiction, a finding that warrants additional scientific scrutiny. Discussion and conclusion: The implications of these results are further discussed in light of the existing evidence and debates regarding the status of technological addictions as primary and secondary disorders. (PsycINFO Database Record (c) 2019 APA, all rights reserved)</t>
  </si>
  <si>
    <t>Is preoccupation an oversimplification? A call to examine cognitive factors underlying Internet gaming disorder.</t>
  </si>
  <si>
    <t>10.1111/add.12547</t>
  </si>
  <si>
    <t>This paper presents a call to examine cognitive factors underlying Internet gaming disorder. Internet gaming disorder (IGD) has long been characterized by inconsistencies in terminology, definition and assessment. As the legitimacy of IGD continues to be debated, we suggest that researchers also consider other psychological factors. While cognitive approaches are not the only factors that might be considered, we have emphasized this area because is likely to highlight differences between gaming and gambling that might not be differentiated so easily by traditional addiction models. It is our hope that greater attention be directed towards identifying and differentiating these factors at an epidemiological level, and that this work will lead to new applications. These include revisions to how consumer information concerning these disorders is promulgated in the community/self-help forums as well as possible refinements of cognitive–behavioural therapy for IGD for evaluation in clinical trials. (PsycINFO Database Record (c) 2019 APA, all rights reserved)</t>
  </si>
  <si>
    <t>Is the internet gaming‐addicted brain close to be in a pathological state?</t>
  </si>
  <si>
    <t>Park, Chang‐hyun; Chun, Ji‐Won; Cho, Huyn; Jung, Young‐Chul; Choi, Jihye; Kim, Dai Jin</t>
  </si>
  <si>
    <t>10.1111/adb.12282</t>
  </si>
  <si>
    <t>Internet gaming addiction (IGA) is becoming a common and widespread mental health concern. Although IGA induces a variety of negative psychosocial consequences, it is yet ambiguous whether the brain addicted to Internet gaming is considered to be in a pathological state. We investigated IGA‐induced abnormalities of the brain specifically from the network perspective and qualitatively assessed whether the Internet gaming‐addicted brain is in a state similar to the pathological brain. Topological properties of brain functional networks were examined by applying a graph‐theoretical approach to analyzing functional magnetic resonance imaging data acquired during a resting state in 19 IGA adolescents and 20 age‐matched healthy controls. We compared functional distance‐based measures, global and local efficiency of resting state brain functional networks between the two groups to assess how the IGA subjects' brain was topologically altered from the controls' brain. The IGA subjects had severer impulsiveness and their brain functional networks showed higher global efficiency and lower local efficiency relative to the controls. These topological differences suggest that IGA induced brain functional networks to shift toward the random topological architecture, as exhibited in other pathological states. Furthermore, for the IGA subjects, the topological alterations were specifically attributable to interregional connections incident on the frontal region, and the degree of impulsiveness was associated with the topological alterations over the frontolimbic connections. The current findings lend support to the proposition that the Internet gaming‐addicted brain could be in the state similar to pathological states in terms of topological characteristics of brain functional networks. (PsycINFO Database Record (c) 2019 APA, all rights reserved)</t>
  </si>
  <si>
    <t>Is there such a thing as online video game addiction? A cross-disciplinary review.</t>
  </si>
  <si>
    <t>Hellman, Matilda; Schoenmakers, Tim M.; Nordstrom, Benjamin R.; van Holst, Ruth J.</t>
  </si>
  <si>
    <t>10.3109/16066359.2012.693222</t>
  </si>
  <si>
    <t>Drawing on explanatory pluralism this cross-disciplinary theoretical study asks whether excessive compulsive online gaming can be called an addiction on the basis of what is known about the disorder. This article discusses the concept of addiction; the social seating of the problems and it reviews, recent scientific literature on criteria used for diagnosing addictions. In addition, contributions by brain science are discussed. The study unfolds different dimensions of the problem and concludes by stating that research indicate that there indeed seems to be a type of problematic online gaming behavior, which bears similarities to such an extent with the essence of the concept and the phenomenon of addiction that it can beneficially lend itself and be compared to it. The authors suggest that this behavioral addiction may differ from drug addictions in magnitude, but not in kind. In addition, the authors find a possible solution for conceptualizing behavioral addictions by a general de-medicalization of the concept of addiction. (PsycINFO Database Record (c) 2019 APA, all rights reserved)</t>
  </si>
  <si>
    <t>Issues raised by the DSM-5 internet gaming disorder classification and proposed diagnostic criteria.</t>
  </si>
  <si>
    <t>Dowling, Nicki A.</t>
  </si>
  <si>
    <t>10.1111/add.12554</t>
  </si>
  <si>
    <t>Comments on an article by Nancy M. Petry et al. (see record [rid]2014-33234-002[/rid]). Petry et al. have made an important contribution to research and practice by standardizing the diagnostic criteria for this disorder, which is included as a condition for further study in the DSM-5. It is likely that these developments will stimulate a more consistent evidence base and enhance diagnosis, prognosis, treatment opportunities, prevention efforts and industry regulation. Although timely, given global rises in access and interaction with increasingly pervasive digital technologies, these developments raise several issues. Petry et al. note that the criteria should be subject to systematic investigation and empirical validation. Future research may indicate that the diagnostic threshold fails to differentiate non-dependent from dependent use, that some criteria do not add to diagnostic accuracy or that some criteria are more central to diagnosis than others. Like gambling disorder, there may also be a need for exclusion criteria and specifiers relating to course, remission and current severity. (PsycINFO Database Record (c) 2019 APA, all rights reserved)</t>
  </si>
  <si>
    <t>'It was terrible. I didn’t set a limit': Proximal and distal prevention strategies for reducing the risk of a bust in gambling venues.</t>
  </si>
  <si>
    <t>Rodda, Simone N.; Bagot, Kathleen L.; Manning, Victoria; Lubman, Dan I.</t>
  </si>
  <si>
    <t>10.1007/s10899-019-09829-0</t>
  </si>
  <si>
    <t>Although most gamblers set limits on their gambling and stick to them most of the time, there are times when limits are breached (a ‘bust’). Little is known about the prevalence, reasons for and strategies to address busts despite associated harms with a single bust. This mixed methods study used an online survey with a sample of electronic gaming machine gamblers. A total of 104 gamblers were recruited from 11 Australian gambling venues and almost half (45%) reported a bust in the past 12 months. The amount of money spent on the bust ranged from $20 to $1500 AUD (M = $446, SD = $402). The presence of a bust was positively associated with the amount of money spent in the past 30 days, and self-reported greater gambling related harms and greater gambling severity. Reasons for busts included both distal (pre-venue) factors (i.e., negative affect, lapse in intentions to set a limit, needing to win money) and proximal (inside venue) factors (i.e., chasing losses, wins or spins, social facilitation and losing money too quickly). Bust-prevention strategies identified by participants were both distal (e.g., avoid gambling altogether, leave cards or cash at home, set a time or money limit) and proximal (e.g., walk away when losing and change the manner of gambling). As busts are relative to a priori limits, gamblers at any level of gambling severity can experience a bust. Repeated busts may be an indicator of loss of control and a progression towards problem gambling. Interventions need to focus on factors that mitigate the risk of a bust (e.g., pre-commitment) and that assist gamblers to stick to their limits all of the time. (PsycINFO Database Record (c) 2020 APA, all rights reserved)</t>
  </si>
  <si>
    <t>It’s the end of the competition: When social comparison is not always motivating for goal achievement.</t>
  </si>
  <si>
    <t>Chan, Elaine; Briers, Barbara</t>
  </si>
  <si>
    <t>Journal of Consumer Research</t>
  </si>
  <si>
    <t>10.1093/jcr/ucy075</t>
  </si>
  <si>
    <t>Nowadays consumers can easily connect with others who are pursuing similar goals via smart devices and mobile apps. This technology also enables them to compare how well they are doing relative to others in a variety of contexts, ranging from online gaming to losing weight to loyalty programs. This research investigates consumers’ motivation to achieve a goal when they compare themselves with a superior other who has already attained the goal. Building on the literature on social comparison, and on competition in particular, we find that consumers are less motivated when the superior other has attained the goal compared to when the superior other is just ahead, keeping the relative distance equal. This negative effect on motivation is evident even in situations in which consumers can still attain the same goal as the superior other. We argue and demonstrate that this effect occurs because the other’s goal attainment limits consumers’ prospect to compete and overtake the superior other. Six experimental studies show evidence for this effect in hypothetical loyalty programs and behavioral task completion. These findings provide a deeper understanding of the motivational effect of social comparison, which have implications for marketing managers and public policy makers. (PsycInfo Database Record (c) 2021 APA, all rights reserved)</t>
  </si>
  <si>
    <t>Item response theory analysis of the recoded Internet Gaming Disorder Scale-Short-Form (IGDS9-SF).</t>
  </si>
  <si>
    <t>Gomez, Rapson; Stavropoulos, Vasileios; Beard, Charlotte; Pontes, Halley M.</t>
  </si>
  <si>
    <t>10.1007/s11469-018-9890-z</t>
  </si>
  <si>
    <t>Based on the nine criteria for Internet gaming disorder (IGD) in DSM-5, the Internet Gaming Disorder Scale 9-Short Form (IGDS9-SF; Pontes and Griffiths 2015) is the most widely used questionnaire for assessing IGD. The present study examined support for the unidimensional factor structure of the instrument, with a group of 868 adolescent and adult gamers from the USA, with criteria recoded as present or absent. The two-parameter logistic model (2PLM) was used to examine the item response theory properties of the criteria included in the measure. Confirmatory factor analysis supported the one-factor model. The 2PLM analysis indicated that all the criteria were strong discriminators of high and low latent IGD. Furthermore, the items measured more of the GAD dimension and with more precision from around +2 SD from the mean trait level. The implications of the findings for interpreting the IGDS9-SF scores for clinical practice are discussed. (PsycInfo Database Record (c) 2021 APA, all rights reserved)</t>
  </si>
  <si>
    <t>Jackpot expiry: An experimental investigation of a new EGM player-protection feature.</t>
  </si>
  <si>
    <t>Rockloff, Matthew J.; Donaldson, Phillip; Browne, Matthew</t>
  </si>
  <si>
    <t>10.1007/s10899-014-9472-3</t>
  </si>
  <si>
    <t>Given the evidence for the motivating influence of electronic gaming machines (EGM) jackpots on intensifying player behaviour (Rockloff and Hing in J Gambl Stud 1–7, 2013), there is good reason to explore consumer-protection features. Jackpot Expiry is a potential feature of a mandatory pre-commitment system or player identification system (e.g., loyalty program) whereby the availability of jackpots expires after a fixed interval of play. One hundred and thirty volunteers (males = 56, females = 74) played a laptop-simulated EGM with a starting $20 real-money stake. In the test condition, players were shown a 'relevant' message stating that the promised jackpot had expired and could no longer be won by the participant (after the 20th trial). In the irrelevant message condition a similar pop-up message simply said to push the button to continue. Lastly, a control condition had no pop-up message about the jackpot expiring. The results showed that betting speeds (one indicator of gambling intensity) were significantly slowed by the relevant ‘expiry’ message. Most importantly, all wagers past the 20th trial were programmed as losses. Player receiving the ‘expiry’ message for a cash jackpot quit with significantly more money remaining on the machine. Therefore, jackpot expiry was effective in limiting player losses, while there was no evidence that jackpot expiry reduced self-rated player enjoyment of the simulated EGM experience. (PsycINFO Database Record (c) 2016 APA, all rights reserved)</t>
  </si>
  <si>
    <t>Jackpot structural features: Rollover effect and goal-gradient effect in EGM gambling.</t>
  </si>
  <si>
    <t>Li, En; Rockloff, Matthew J.; Browne, Matthew; Donaldson, Phillip</t>
  </si>
  <si>
    <t>10.1007/s10899-015-9557-7</t>
  </si>
  <si>
    <t>Relatively little research has been undertaken on the influence of jackpot structural features on electronic gaming machine (EGM) gambling behavior. This study considered two common features of EGM jackpots: progressive (i.e., the jackpot incrementally growing in value as players make additional bets), and deterministic (i.e., a guaranteed jackpot after a fixed number of bets, which is determined in advance and at random). Their joint influences on player betting behavior and the moderating role of jackpot size were investigated in a crossed-design experiment. Using real money, players gambled on a computer simulated EGM with real jackpot prizes of either $500 (i.e., small jackpot) or $25,000 (i.e., large jackpot). The results revealed three important findings. Firstly, players placed the largest bets (20.3 % higher than the average) on large jackpot EGMs that were represented to be deterministic and non-progressive. This finding was supportive of a hypothesized ‘goal-gradient effect’, whereby players might have felt subjectively close to an inevitable payoff for a high-value prize. Secondly, large jackpots that were non-deterministic and progressive also promoted high bet sizes (17.8 % higher than the average), resembling the ‘rollover effect’ demonstrated in lottery betting, whereby players might imagine that their large bets could be later recouped through a big win. Lastly, neither the hypothesized goal-gradient effect nor the rollover effect was evident among players betting on small jackpot machines. These findings suggest that certain high-value jackpot configurations may have intensifying effects on player behavior. (PsycINFO Database Record (c) 2019 APA, all rights reserved)</t>
  </si>
  <si>
    <t>Kids these days: Are face-to-face social skills among American children declining?</t>
  </si>
  <si>
    <t>Downey, Douglas B.; Gibbs, Benjamin G.</t>
  </si>
  <si>
    <t>American Journal of Sociology</t>
  </si>
  <si>
    <t>10.1086/707985</t>
  </si>
  <si>
    <t>Many social commentators posit that children’s social skills are declining as a result of exposure to technology. But this claim is difficult to assess empirically because it is challenging to measure 'social skills' with confidence and because a strong test would employ nationally representative data of multiple cohorts. No scholarship currently meets these criteria. The authors fill that gap by comparing teachers’ and parents’ evaluations of children’s social skills among children in the Early Childhood Longitudinal Study 1998 and 2010 cohorts. The authors find no evidence that teachers or parents rate children’s face-to-face social skills as poorer among more recent cohorts, even when accounting for family characteristics, screen time use, and other factors. In addition, within cohorts, children with heavy exposure to screens exhibit similar social skills trajectories compared to children with little exposure to screens. There is a notable exception—social skills are lower for children who access online gaming and social networking many times a day. Overall, however, the results represent a challenge to the dominant narrative that social skills are declining due to technological change. (PsycInfo Database Record (c) 2021 APA, all rights reserved)</t>
  </si>
  <si>
    <t>Lack of consensus among scholars on the issue of video game 'addiction'.</t>
  </si>
  <si>
    <t>Ferguson, Christopher J.; Colwell, John</t>
  </si>
  <si>
    <t>10.1037/ppm0000243</t>
  </si>
  <si>
    <t>Whether pathological video game overuse constitutes a distinct mental disorder remains an issue of controversy among scholars. Both empirical data and scholarly opinions differ regarding the status of pathological gaming and whether 'addiction' is the best frame by which to understand video game use. The current study sought to examine the status of scholarly opinions in a survey of 214 scholars to examine their opinion of possible behavioral effects of games. Results indicated a variance of opinions. About 60.8% of scholars agreed pathological gaming could be a mental health problem, whereas 30.4% were skeptical. However, only 49.7% believed the Diagnostic and Statistical Manual of Mental Disorders (DSM) criteria for 'internet gaming disorder' were valid, with slightly higher numbers, 56.5%, supporting the World Health Organization (WHO) 'gaming disorder' diagnosis. More scholars worried about both the DSM and WHO criteria overpathologizing normal youth than those who were not worried about the same. Scholars were likewise split over whether the DSM/WHO had precipitated moral panics over video games. Belief in pathological gaming was positively predicted by hostile attitudes toward children and negatively by participants’ experience with games. Overall results indicated continued significant disagreements among scholars related to pathological gaming. Claims of consensus are, at this juncture, likely premature. (PsycInfo Database Record (c) 2020 APA, all rights reserved)</t>
  </si>
  <si>
    <t>Language learning and socialization opportunities in game worlds: Trends in first and second language research.</t>
  </si>
  <si>
    <t>Pasfield‐Neofitou, Sarah</t>
  </si>
  <si>
    <t>Language and Linguistics Compass</t>
  </si>
  <si>
    <t>10.1111/lnc3.12083</t>
  </si>
  <si>
    <t>Abstract Since the growth of online gaming in the mid‐2000s, an increasing number of studies have theorised that virtual game worlds provide an optimal environment for language learning – both first language literacy development and second language acquisition. Although online games are often thought of as little more than distractions, a number of studies have demonstrated that there exist myriad opportunities for communication and learning, including language learning, in many games. One of the most popular games, the massively multiplayer online game World of Warcraft, for example, relies for much of its success on the opportunities it presents for engaging collaboration in navigating the world and taking part in team combat, often mediated via language. While a number of studies have already examined first language socialization processes in games, particularly following the release of World of Warcraft a decade ago, research on opportunities for second language learning opportunities in online games is still emerging, and this area of research will be the focus of this review. Via a meta‐analysis of both first and second language studies in areas within and outside of linguistics and language education, this review will explore why virtual game worlds are said to constitute such ideal environments for language learning. (PsycINFO Database Record (c) 2016 APA, all rights reserved)</t>
  </si>
  <si>
    <t>Lateral orbitofrontal gray matter abnormalities in subjects with problematic smartphone use.</t>
  </si>
  <si>
    <t>Lee, Deokjong; Namkoong, Kee; Lee, Junghan; Lee, Byung Ook; Jung, Young-Chul</t>
  </si>
  <si>
    <t>10.1556/2006.8.2019.50</t>
  </si>
  <si>
    <t>Background and aims: Smartphone use is becoming commonplace and exerting adequate control over smartphone use has become an important mental health issue. Little is known about the neurobiology underlying problematic smartphone use. We hypothesized that structural abnormalities in the fronto-cingulate brain region could be implicated in problematic smartphone use, similar to that has been reported for Internet gaming disorder and Internet addiction. This study investigated fronto-cingulate gray matter abnormalities in problematic smartphone users, particularly those who spend time on social networking platforms. Methods: The study included 39 problematic smartphone users with excessive use of social networking platforms via smartphone and 49 normal control male and female smartphone users. We conducted voxel-based morphometric analysis with diffeomorphic anatomical registration using an exponentiated Lie algebra algorithm. Region of interest analysis was performed on the fronto-cingulate region to identify whether gray matter volume (GMV) differed between the two groups. Results: Problematic smartphone users had significantly smaller GMV in the right lateral orbitofrontal cortex (OFC) than healthy controls, and there were significant negative correlations between GMV in the right lateral OFC and the Smartphone Addiction Proneness Scale (SAPS) score, including the SAPS tolerance subscale. Conclusions: These results suggest that lateral orbitofrontal gray matter abnormalities are implicated in problematic smartphone use, especially in social networking platform overuse. Small GMV in the lateral OFC was correlated with an increasing tendency to be immersed in smartphone use. Our results suggest that orbitofrontal gray matter abnormalities affect regulatory control over previously reinforced behaviors and may underlie problematic smartphone use. (PsycInfo Database Record (c) 2021 APA, all rights reserved)</t>
  </si>
  <si>
    <t>Nielsen, Philip; Favez, Nicolas; Liddle, Howard; Rigter, Henk</t>
  </si>
  <si>
    <t>Background and aims: To remedy problematic Internet use (PIU) and problematic online gaming (POG) in adolescents, much is expected from efforts by parents to help youths to contain their screen use. Such parental mediation can include (a) refraining from acting, (b) co-viewing or co-gaming with the teen, (c) active mediation, and (d) restrictive mediation. We evaluated if parental mediation practices are linked to PIU and POG in adolescents. Methods: For a systematic literature review, we searched for publications presenting survey data and relating parental mediation practices to levels of PIU and/or POG in adolescents. The review’s selection criteria were met by 18 PIU and 9 POG publications, reporting on 81.002 and 12.915 adolescents, respectively. We extracted data on gaming problems, mediation interventions, study design features, and sample characteristics. Results: No type of parental mediation was consistently associated with lower or elevated problematic screen use rates in the adolescents. Refraining from parental mediation tended to aggravate screen use problems, whereas active mediation (talking to the teen) may mitigate such problems in PIU, but less clearly in POG. The link of restrictive mediation with problematic screen use varied from positive to negative, possibly depending on type of restriction. In both PIU and POG, family cohesion was related to lower rates of the problem behavior concerned and family conflict to higher rates. Discussion and conclusions: Parental mediation practices may affect problematic screen use rates for better or worse. However, research of higher quality, including observations of parent-teen interactions, is needed to confirm the trends noted and advance the critical issue of the possible association between PIU, POG, and family interactions. (PsycInfo Database Record (c) 2021 APA, all rights reserved)</t>
  </si>
  <si>
    <t>Lost in the chaos: Flawed literature should not generate new disorders: Commentary on: Chaos and confusion in DSM-5 diagnosis of Internet Gaming Disorder: Issues, concerns, and recommendations for clarity in the field (Kuss et al.).</t>
  </si>
  <si>
    <t>Van Rooij, Antonius J.; Kardefelt-Winther, Daniel</t>
  </si>
  <si>
    <t>10.1556/2006.6.2017.015</t>
  </si>
  <si>
    <t>The paper by Kuss, Griffiths, and Pontes (2016) titled 'Chaos and confusion in DSM-5 diagnosis of Internet Gaming Disorder: Issues, concerns, and recommendations for clarity in the field' examines issues relating to the concept of Internet Gaming Disorder. We agree that there are serious issues and extend their arguments by suggesting that the field lacks basic theory, definitions, patient research, and properly validated and standardized assessment tools. As most studies derive data from survey research in functional populations, they exclude people with severe functional impairment and provide only limited information on the hypothesized disorder. Yet findings from such studies are widely used and often exaggerated, leading many to believe that we know more about the problem behavior than we do. We further argue that video game play is associated with several benefits and that formalizing this popular hobby as a psychiatric disorder is not without risks. It might undermine children’s right to play or encourage repressive treatment programs, which ultimately threaten children’s right to protection against violence. While Kuss et al. (2016) express support for the formal implementation of a disorder, we argue that before we have a proper evidence base, a sound theory, and validated assessment tools, it is irresponsible to support a formal category of disorder and doing so would solidify a confirmatory approach to research in this area. (PsycINFO Database Record (c) 2019 APA, all rights reserved)</t>
  </si>
  <si>
    <t>Low temporal stability of excessive video game use in German adolescents.</t>
  </si>
  <si>
    <t>Rothmund, Tobias; Klimmt, Christoph; Gollwitzer, Mario</t>
  </si>
  <si>
    <t>10.1027/1864-1105/a000177</t>
  </si>
  <si>
    <t>The popularity of digital games among adolescents has raised public and scientific concern about players drifting into excessive or pathological gaming patterns. Among the neglected issues in this area of research is the question of whether excessive gaming reflects a transient phenomenon during adolescence or a temporally stable pathological behavior that requires external intervention. In a correlational panel study with two points of measurement, we investigated the temporal stability of excessive gaming in German adolescents (N = 488; aged 12–17 years at Time 1) over a time lag of 1 year. Among the video game players in our sample, 2.8% were classified as excessive gamers at both points of measurement. The correlation of excessive gaming between T1 and T2 was found to be relatively moderate (r = .54). Detailed inspection revealed even lower stability scores for each single component of excessive gaming such as tolerance or conflict, with the most problematic elements (stealing, borrowing money because of gaming problems) displaying the lowest stabilities (r &lt; .30). Thus, the results indicate that – at least for the large majority of adolescent players – excessive gaming is a transient and not a stable condition. Theoretical and policy implications are discussed. (PsycInfo Database Record (c) 2020 APA, all rights reserved)</t>
  </si>
  <si>
    <t>Maladaptive coping styles in adolescents with Internet gaming disorder symptoms.</t>
  </si>
  <si>
    <t>10.1007/s11469-017-9756-9</t>
  </si>
  <si>
    <t>Problematic Internet gaming represents a potential public health concern due to its negative consequences for players and their families. It has been argued that disordered gaming may manifest more readily in vulnerable individuals who lack alternative means of coping. This study investigated Internet gaming disorder (IGD) in relation to coping, including emotion- and problem-focused coping styles. The sample was 823 adolescents (402 males) recruited from secondary schools. Participants completed surveys including the DSM-5 IGD checklist and the Brief COPE. Symptoms of IGD were significantly positively related to denial and behavioural disengagement but were not related to 10 other coping styles. Hours spent gaming and denial coping were the strongest predictors of IGD symptoms. These findings suggest that IGD may co-occur with a tendency toward denial coping, highlighting the significant challenge for practitioners in obtaining reliable assessment by self-report and developing an effective therapeutic alliance in interventions for adolescents. (PsycInfo Database Record (c) 2020 APA, all rights reserved)</t>
  </si>
  <si>
    <t>Males are more sensitive to reward and less sensitive to loss than females among people with internet gaming disorder: FMRI evidence from a card-guessing task.</t>
  </si>
  <si>
    <t>Zhang, Jialin; Hu, Yan; Wang, Ziliang; Wang, Min; Dong, Guang-Heng</t>
  </si>
  <si>
    <t>10.1186/s12888-020-02771-1</t>
  </si>
  <si>
    <t>Background: Many studies have found an interesting issue in the Internet gaming disorder (IGD): males are always observed to be the majority. However, there are little research to exploring the differences in the neural mechanisms between males and females in decision-making process among people with IGD. Therefore, explore the reward/loss processing between different gender with IGD could help in understanding the underlying neural mechanism of IGD. Methods: Data from functional magnetic resonance imaging (fMRI) were collected from 111 subjects (IGD: 29 males, 25 females; recreational internet game user (RGU): 36 males, 21 females) while they were performing a card-guessing task. We collected and compared their brain features when facing the win and loss conditions in different groups. Results: For winning conditions, IGD group showed hypoactivity in the lingual gyrus than RGU group, male players showed hyperactivity in the left caudate nucleus, bilateral cingulate gyrus, right middle frontal gyrus (MFG), right precuneus and inferior parietal lobule relative to the females. And significant sex-by-group interactions results showed higher brain activities in the thalamus, parahippocampal gyrus and lower brain activities in Inferior frontal gyrus (IFG) were observed in males with IGD than females. For losing conditions, IGD group showed hypoactivity in the left lingual gyrus, parahippocampal gyrus and right anterior cingulate cortex (ACC) compared to the RGU group, male players showed hyperactive left caudate nucleus and hypoactive right middle occipital gyrus relative to females. And significant sex-by-group interactions results showed that compared to females with IGD, males with IGD showed decreased brain activities in the IFG and lingual gyrus. Conclusions: First, there appeared to be no difference in reward processing between the IGD and RGU group, but IGD showed less sensitivity to loss. Secondly, male players showed more sensitivity to rewards and less sensitivity to losses. Last but not least, males and females showed opposite activation patterns in IGD degree and rewards/losses processing. And male IGD subjects are more sensitive to reward and less sensitive to loss than females, which might be the reason for the gender different rates on IGD. (PsycInfo Database Record (c) 2020 APA, all rights reserved)</t>
  </si>
  <si>
    <t>Market cannibalization within and between gambling industries: A systematic review.</t>
  </si>
  <si>
    <t>Marionneau, Virve; Nikkinen, Janne</t>
  </si>
  <si>
    <t>In economics, cannibalization refers to a process in which a new product or service partly or completely substitutes for those in existing markets. This systematic review analyses the existing evidence on cannibalization within gambling markets to determine whether such substitution takes place between different types of gambling. The analysis shows that new gambling products substitute to a certain extent for existing gambling products. The sector in which the evidence is most convincing is the casino industry, which cannibalizes lotteries and pari-mutuel racing. There is also evidence that casinos substitute for other casinos and for non-casino electronic gaming machines. Lotteries substitute for casinos, other lotteries, sports betting, and pari-mutuel or racing industries. In other cases, the evidence is less conclusive and sometimes non-existent, or industry relationships are more complicated. This review also found that even in cases where substitution does occur, it is incomplete, and thus the introduction of new products tends to expand the overall gambling market. We discuss these market dynamics and identify gaps in the available research. (PsycINFO Database Record (c) 2018 APA, all rights reserved)</t>
  </si>
  <si>
    <t>Massively multiplayer online role-playing games: Comparing characteristics of addict vs non-addict online recruited gamers in a French adult population.</t>
  </si>
  <si>
    <t>Achab, Sophia; Nicolier, Magali; Mauny, Frédéric; Monnin, Julie; Trojak, Benoit; Vandel, Pierre; Sechter, Daniel; Gorwood, Philip; Haffen, Emmanuel</t>
  </si>
  <si>
    <t>10.1186/1471-244X-11-144</t>
  </si>
  <si>
    <t>Background: Massively Multiplayer Online Role-Playing Games (MMORPGs) are a very popular and enjoyable leisure activity, and there is a lack of international validated instruments to assess excessive gaming. With the growing number of gamers worldwide, adverse effects (isolation, hospitalizations, excessive use, etc.) are observed in a minority of gamers, which is a concern for society and for the scientific community. In the present study, we focused on screening gamers at potential risk of MMORPG addiction. Methods: In this exploratory study, we focused on characteristics, online habits and problematic overuse in adult MMORPG gamers. In addition to socio-demographical data and gamer behavioral patterns, 3 different instruments for screening addiction were used in French MMORPG gamers recruited online over 10 consecutive months: the substance dependence criteria for the Diagnostic and Statistical Manual of Mental Disorder, fourth revised edition (DSM-IV-TR) that has been adapted for MMORPG (DAS), the qualitative Goldberg Internet Addiction Disorder scale (GIAD) and the quantitative Orman Internet Stress Scale (ISS). For all scales, a score above a specific threshold defined positivity. Results: The 448 participating adult gamers were mainly young adult university graduates living alone in urban areas. Participants showed high rates of both Internet addiction (44.2% for GIAD, 32.6% for ISS) and DAS positivity (27.5%). Compared to the DAS negative group, DAS positive gamers reported significantly higher rates of tolerance phenomenon (increased amount of time in online gaming to obtain the desired effect) and declared significantly more social, financial (OR: 4.85), marital (OR: 4.61), family (OR: 4.69) and/or professional difficulties (OR: 4.42) since they started online gaming. Furthermore, these gamers self-reported significantly higher rates (3 times more) of irritability, daytime sleepiness, sleep deprivation due to play, low mood and emotional changes since online gaming onset. Conclusions: The DAS appeared to be a good first-line instrument to screen MMORPG addiction in online gamers. This study found high MMORPG addiction rates, and self-reported adverse symptoms in important aspects of life, including mood and sleep. This confirms the need to set up relevant prevention programs against online game overuse. (PsycInfo Database Record (c) 2020 APA, all rights reserved)</t>
  </si>
  <si>
    <t>May the passion be with you: The addictive potential of collectible card games, miniatures, and dice of the Star Wars universe.</t>
  </si>
  <si>
    <t>Calvo, Fran; Carbonell, Xavier; Oberst, Ursula; Fuster, Héctor</t>
  </si>
  <si>
    <t>10.1556/2006.7.2018.73</t>
  </si>
  <si>
    <t>Background and aims: In recent years, we have witnessed a growing research interest in behavioral addictions and in pleasurable behaviors that generate a certain discomfort in the people who engage in them. The objective of this study was to assess if users of collectible card games, miniatures, and dice from the Star Wars Universe Games (SWUG) may also present criteria of addiction and if the presence of these criteria is related to demographic variables, game-playing habits, and other variables. Methods: SWUG players were contacted through specialized gaming chats, and 218 of them completed the Internet Gaming Disorder Scale—Short Form (IGDS-SF9), a scale that assesses motivation to engage in the game (Massively Multiplayer Online Motivations Scale), the Rosenberg Self-Esteem Questionnaire, the Diener Satisfaction with Life Scale, and a question for the self-assessment of addiction. Results: Significant predictors of addictive symptoms were the motivation to seek dissociation and (negatively) self-esteem. Users more significantly dedicate indirect hours to the game (thinking about the game, preparing material, etc.) than to actually playing. No participant could be considered pathologically addicted, as no one scored above the tentative cut-off point of the IGDS-SF9. Discussion and conclusions: Despite the fact that many players considered themselves 'addicted' and some presented various economic and family problems related to their activity, it was found that playing these games could not be equated to true addictive behavior, since no player had scores above the cut-off point. This finding contributes to current discussions about the tendency to overestimate excessive pleasurable behaviors. (PsycINFO Database Record (c) 2020 APA, all rights reserved)</t>
  </si>
  <si>
    <t>Measurement invariance of the Internet Gaming Disorder Scale–Short-Form (IGDS9-SF) between Australia, the USA, and the UK.</t>
  </si>
  <si>
    <t>Stavropoulos, Vasileios; Beard, Charlotte; Griffiths, Mark D.; Buleigh, Tyrone; Gomez, Rapson; Pontes, Halley M.</t>
  </si>
  <si>
    <t>10.1007/s11469-017-9786-3</t>
  </si>
  <si>
    <t>The Internet Gaming Disorder Scale–Short-Form (IGDS9-SF) is widely used to assess Internet Gaming Disorder behaviors. Investigating cultural limitations and implications in its applicability is imperative. One way to evaluate the cross-cultural feasibility of the measure is through measurement invariance analysis. The present study used Multigroup Confirmatory Factor Analysis (MGCFA) to examine the IGDS9-SF measurement invariance across gamers from Australia, the United States of America (USA), and the United Kingdom (UK). To accomplish this, 171 Australian, 463 USA, and 281 UK gamers completed the IGDS9-SF. Although results supported the one-factor structure of the IGD construct, they indicated cross-country variations in the strength of the relationships between the indicators and their respective factor (i.e., non-invariant loadings of items 1, 2, 5), and that the same scores may not always indicate the same level of IGD severity across the three groups (i.e., non-invariant intercepts for items 1, 5, 7, 9). (PsycInfo Database Record (c) 2020 APA, all rights reserved)</t>
  </si>
  <si>
    <t>Measurement invariance of the nine-item Internet Gaming Disorder Scale (IGDS9-SF) across Albania, USA, UK, and Italy.</t>
  </si>
  <si>
    <t>de Palo, Valeria; Monacis, Lucia; Sinatra, Maria; Griffiths, Mark D.; Pontes, Halley; Petro, Menada; Miceli, Silvana</t>
  </si>
  <si>
    <t>10.1007/s11469-018-9925-5</t>
  </si>
  <si>
    <t>The IGDS9-SF, which assesses Internet Gaming Disorder behaviors, has been validated in a number of countries (Portugal, Italy, Iran, Slovenia), although the psychometric equivalence of the instrument has been assessed only across Australia, the USA, the UK, and India. This research aimed at providing further cross-cultural insights into IGD by assessing the factorial structure of the IGDS9-SF in Albania and investigating its measurement invariance across Albanian, Italian, American, and British gamers. Multi-Group Confirmatory Factor Analyses were performed on a sample of 1411 participants from Albania (n = 228), USA (n = 237), the UK (n = 275), and Italy (n = 671). The CFAs confirmed the single-factor structure in the four countries. Measurement invariance supported the configural invariance and partially supported the metric and scalar invariance. Overall, the findings provided evidence for the underlying factor assessing IGD across the countries, although the specific meaning of the construct was non-identical. (PsycINFO Database Record (c) 2019 APA, all rights reserved)</t>
  </si>
  <si>
    <t>Measures of behavioral function predict duration of video game play: Utilization of the Video Game Functional Assessment—Revised.</t>
  </si>
  <si>
    <t>Buono, Frank D.; Griffiths, Mark D.; Sprong, Matthew E.; Lloyd, Daniel P.; Sullivan, Ryan M.; Upton, Thomas D.</t>
  </si>
  <si>
    <t>10.1556/2006.6.2017.084</t>
  </si>
  <si>
    <t>Background: Internet gaming disorder (IGD) was introduced in the DSM-5 as a way of identifying and diagnosing problematic video game play. However, the use of the diagnosis is constrained, as it shares criteria with other addictive orders (e.g., pathological gambling). Aims: Further work is required to better understand IGD. One potential avenue of investigation is IGD’s relationship to the primary reinforcing behavioral functions. This study explores the relationship between duration of video game play and the reinforcing behavioral functions that may motivate or maintain video gaming. Methods: A total of 499 video game players began the online survey, with complete data from 453 participants (85% white and 28% female), were analyzed. Individuals were placed into five groups based on self-reported hours of video gaming per week, and completed the Video Game Functional Assessment—Revised (VGFA-R). Results: The results demonstrated the escape and social attention function were significant in predicting duration of video game play, whereas sensory and tangible were not significant. Conclusion: Future implications of the VGFA-R and behaviorally based research are discussed. (PsycINFO Database Record (c) 2019 APA, all rights reserved)</t>
  </si>
  <si>
    <t>Measuring the slot machine zone with attentional dual tasks and respiratory sinus arrhythmia.</t>
  </si>
  <si>
    <t>Murch, W. Spencer; Chu, Stephanie W. M.; Clark, Luke</t>
  </si>
  <si>
    <t>10.1037/adb0000251</t>
  </si>
  <si>
    <t>Recent accounts of problematic electronic gaming machine (EGM) gambling have suggested attentional pathology among at-risk players. A putative slot machine zone is characterized by an intense immersion during game play, causing a neglect of outside events and competing goals. Prior studies of EGM immersion have relied heavily upon retrospective self-report scales. Here, the authors attempt to identify behavioral and psychophysiological correlates of the immersion experience. In samples of undergraduate students and experienced EGM users from the community, they tested 2 potential behavioral measures of immersion during EGM use: peripheral target detection and probe-caught mind wandering. During the EGM play sessions, electrocardiogram data were collected for analysis of respiratory sinus arrhythmia (RSA), a measure of calming self-regulation governed by the parasympathetic nervous system. Subjective measures of immersion during the EGM play session were consistently related to risk of problem gambling. Problem gambling score, in turn, significantly predicted decrements in peripheral target detection among experienced EGM users. Both samples showed robust RSA decreases during EGM play, indicating parasympathetic withdrawal, but neither immersion nor gambling risk were related to this change. This study identifies peripheral attention as a candidate for quantifying game immersion and its links with risk of problem gambling, with implications for responsible gambling interventions at both the game and venue levels. (PsycInfo Database Record (c) 2020 APA, all rights reserved)</t>
  </si>
  <si>
    <t>Media use is linked to lower psychological well-being: Evidence from three datasets.</t>
  </si>
  <si>
    <t>Twenge, Jean M.; Campbell, W. Keith</t>
  </si>
  <si>
    <t>Psychiatric Quarterly</t>
  </si>
  <si>
    <t>10.1007/s11126-019-09630-7</t>
  </si>
  <si>
    <t>Adolescents spend a substantial and increasing amount of time using digital media (smartphones, computers, social media, gaming, Internet), but existing studies do not agree on whether time spent on digital media is associated with lower psychological well-being (including happiness, general well-being, and indicators of low well-being such as depression, suicidal ideation, and suicide attempts). Across three large surveys of adolescents in two countries (n = 221,096), light users (&lt;1 h a day) of digital media reported substantially higher psychological well-being than heavy users (5+ hours a day). Datasets initially presented as supporting opposite conclusions produced similar effect sizes when analyzed using the same strategy. Heavy users (vs. light) of digital media were 48% to 171% more likely to be unhappy, to be in low in well-being, or to have suicide risk factors such as depression, suicidal ideation, or past suicide attempts. Heavy users (vs. light) were twice as likely to report having attempted suicide. Light users (rather than non- or moderate users) were highest in well-being, and for most digital media use the largest drop in well-being occurred between moderate use and heavy use. The limitations of using percent variance explained as a gauge of practical impact are discussed. (PsycINFO Database Record (c) 2019 APA, all rights reserved)</t>
  </si>
  <si>
    <t>Meeting the unique challenges of assessing Internet gaming disorder.</t>
  </si>
  <si>
    <t>10.1111/add.12645</t>
  </si>
  <si>
    <t>Comments on an article by Nancy M. Petry et al. (see record [rid]2014-33234-002[/rid]). Petry et al. proposed informative descriptions underlying the DSM-5 criteria. While this was a much-needed effort, my concerns with the criteria still remain. One reason why gaming cannot simply be likened to either substance use or gambling is that the majority of children and young adults play online games as a hobby, often spending many hours on their gaming. This calls into question criteria such as preoccupation and withdrawal as applied to gaming. (PsycINFO Database Record (c) 2019 APA, all rights reserved)</t>
  </si>
  <si>
    <t>Men's harassment behavior in online video games: Personality traits and game factors.</t>
  </si>
  <si>
    <t>Tang, Wai Yen; Fox, Jesse</t>
  </si>
  <si>
    <t>Aggressive Behavior</t>
  </si>
  <si>
    <t>10.1002/ab.21646</t>
  </si>
  <si>
    <t>Online video games afford co‐play and social interaction, often anonymous, among players from around the world. As predicted by the social identity model of deindividuation effects, undesirable behavior is not uncommon in online gaming environments, and online harassment has become a pervasive issue in the gaming community. In this study, we sought to determine what personality traits and game‐related variables predicted two types of online aggression in video games: general harassment (e.g., skill‐based taunting, insulting others’ intelligence) and sexual harassment (e.g., sexist comments, rape threats). Men who play online video games (N = 425) participated in an anonymous online survey. Social dominance orientation and hostile sexism predicted higher levels of both sexual harassment and general harassment in online games. Game involvement and hours of weekly gameplay were additional predictors of general harassment. We discuss implications of online social aggression and online sexual harassment for online gaming. We also apply our findings to the broader understanding of online harassment, cyberaggression, cyberbullying, and other forms of online hostility in computer‐mediated communication contexts. (PsycINFO Database Record (c) 2017 APA, all rights reserved)</t>
  </si>
  <si>
    <t>Mental health concerns in the digital age.</t>
  </si>
  <si>
    <t>Scott, David A.; Valley, Bart; Simecka, Brooke A.</t>
  </si>
  <si>
    <t>10.1007/s11469-016-9684-0</t>
  </si>
  <si>
    <t>This article provides a comprehensive look at society’s use of technology including the Internet, smartphones, and other digital devices and it’s apparent effects on people’s mental health. Negative consequences from technology overuse impact an individual behaviorally, affectively, and cognitively. Advantageous counseling interventions and treatment options are discussed as methods to reduce effects of technology abuse and isolation from the real world and help clients find a balance in connectivity. The authors discuss signs of potential pathological technology use and concern for Internet addiction as well as the DSM-5’s proposed Internet Gaming Disorder. Detrimental impacts on adults, adolescents, and children from continual connectivity are explained. Consequences of attachment to technology include lowered social skills, self-motivation, emotional intelligence, and empathy and increased conflict with others, ADHD, and depression in younger populations. Mental health concerns increase with society’s reduced social interactions resulting from increased technological use and dependence on social media for communication. (PsycINFO Database Record (c) 2017 APA, all rights reserved)</t>
  </si>
  <si>
    <t>Mindfulness-oriented recovery enhancement for internet gaming disorder in U.S. adults: A stage I randomized controlled trial.</t>
  </si>
  <si>
    <t>Li, Wen; Garland, Eric L.; McGovern, Patricia; O'Brien, Jennifer E.; Tronnier, Christine; Howard, Matthew O.</t>
  </si>
  <si>
    <t>10.1037/adb0000269</t>
  </si>
  <si>
    <t>Empirical studies have identified increasing rates of Internet gaming disorder (IGD) and associated adverse consequences. However, very few evidence-based interventions have been evaluated for IGD or problematic video gaming behaviors. This study evaluated Mindfulness-Oriented Recovery Enhancement (MORE) as a treatment for IGD. Thirty adults (Mage = 25.0, SD = 5.4) with IGD or problematic video gaming behaviors were randomized to 8 weeks of group-based MORE or 8 weeks of a support group (SG) control condition. Outcome measures were administered at pre- and posttreatment and 3-months following treatment completion using self-report instruments. Linear mixed models were used for outcome analyses. MORE participants had significantly greater reductions in the number of Diagnostic and Statistical Manual of Mental Disorders–5 IGD criteria they met, craving for video gaming, and maladaptive cognitions associated with gaming than SG participants, and therapeutic benefits were maintained at 3-month follow-up. MORE is a promising treatment approach for IGD. (PsycINFO Database Record (c) 2019 APA, all rights reserved)</t>
  </si>
  <si>
    <t>Mindfulness-oriented recovery enhancement for video game addiction in emerging adults: Preliminary findings from case reports.</t>
  </si>
  <si>
    <t>Li, Wen; Garland, Eric L.; O'Brien, Jennifer E.; Tronnier, Christine; McGovern, Patricia; Anthony, Blake; Howard, Matthew O.</t>
  </si>
  <si>
    <t>10.1007/s11469-017-9765-8</t>
  </si>
  <si>
    <t>Video game addiction is increasingly prevalent in emerging adults and is associated with physical and psychosocial impairments. However, few evidence-based treatments for video game addiction have been identified or evaluated. Mindfulness treatment is effective for substance use disorders and behavioral addictions, and may be a promising intervention for video game addiction. This report presents theoretical support for mindfulness treatment of video game addiction, describes an adapted mindfulness treatment (i.e., Mindfulness-Oriented Recovery Enhancement (MORE)) for video game addiction, and presents case vignettes that describe preliminary effects of MORE in reducing video game addiction and increasing positive coping. Important methodological issues including conceptualization of the treatment model, feasibility of treatment manual adaptation, and promising therapeutic benefits of the MORE intervention are discussed. Our experience developing a mindfulness treatment of video game addiction may be informative to other investigators planning similar studies. In addition, this report could provide useful guidance to clinicians. (PsycINFO Database Record (c) 2019 APA, all rights reserved)</t>
  </si>
  <si>
    <t>Motives for online gaming questionnaire: Its psychometric properties and correlation with Internet gaming disorder symptoms among Chinese people.</t>
  </si>
  <si>
    <t>Wu, Anise M. S.; Lai, Mark H. C.; Yu, Shu; Lau, Joseph T. F.; Lei, Man-wai</t>
  </si>
  <si>
    <t>Background and aims: Internet gaming disorder (IGD) imposes a potential public health threat worldwide. Gaming motives are potentially salient factors of IGD, but research on Chinese gaming motives is scarce. This study empirically evaluated the psychometric properties of the Chinese version of the Motives for Online Gaming Questionnaire (C-MOGQ), the first inventory that measures seven different gaming motives applicable to all type of online games. We also investigated the associations between various gaming motives and IGD symptoms among Chinese gamers. Methods: Three hundred and eighty-three Chinese adult online gamers (Mean age = 23.7 years) voluntarily completed our online, anonymous survey in December 2015. Results: The confirmatory factor analysis results supported a bi-factor model with a general factor subsuming all C-MOGQ items (General Motivation) and seven uncorrelated domainspecific factors (Escape, Coping, Fantasy, Skill Development, Recreation, Competition, and Social). High internal consistencies of the overall scale and subscales were observed. The criterion-related validity of this Chinese version was also supported by the positive correlations of C-MOGQ scale scores with psychological need satisfaction and time spent gaming. Furthermore, we found that high General Motivation (coupled with high Escape motive and low Skill Development motive) was associated with more IGD symptoms reported by our Chinese participants. Discussion and conclusions: Our findings demonstrated the utility of C-MOGQ in measuring gaming motives of Chinese online gamers, and we recommend the consideration of both its total score and subscale scores in future studies. (PsycInfo Database Record (c) 2020 APA, all rights reserved)</t>
  </si>
  <si>
    <t>Khan, Anowra; Muqtadir, Rabia</t>
  </si>
  <si>
    <t>Pakistan Journal of Psychological Research</t>
  </si>
  <si>
    <t>The aim of the present research was to explore the motives of playing online multiplayer games that leads toward either problematic online gaming or nonproblematic online gaming behavior. A sample of 357 online gamers (298 boys and 59 girls with mean age = 16.8 years) was selected from schools, colleges, and universities of Islamabad and Rawalpindi. Problematic Online Gaming Questionnaire-Short Form (Papay et al., 2013) and Online Gaming Motivation Scale (Yee, Ducheneaut, &amp; Nelson, 2012) were used to measure problematic online gaming and motives to play online games, respectively. One hundred and ninety participants were identified as problematic gamers, while one hundred and sixty five participants were identified as nonproblematic gamers. Results indicated that all motives (achievement, socialization, and immersion) had significant positive relationship with online gaming behavior. Results indicated that problematic gamers had higher motivation for socialization, achievement, and immersion than nonproblematic gamers. Regression analysis indicated that time of playing online games, socialization and immersion motives act as significant positive predictors of online gaming. (PsycInfo Database Record (c) 2020 APA, all rights reserved)</t>
  </si>
  <si>
    <t>Moving Internet gaming disorder forward: A reply.</t>
  </si>
  <si>
    <t>10.1111/add.12653</t>
  </si>
  <si>
    <t>Reply by the current author to the comments made by Mythily Subramaniam (see record [rid]2014-33234-003[/rid]), Nicki A. Dowling (see record [rid]2014-33234-004[/rid]), Anna E. Goudriaan (see record [rid]2014-33234-005[/rid]), and Chih-Hung Ko &amp; Ju-Yu Yen (see record [rid]2014-33234-006[/rid]) on the original article (see record [rid]2014-33234-002[/rid]). All commentators concurred that conceptual confusion has hindered study of this condition. Unfortunately, the name 'internet gaming disorder' introduced into the DSM-5 appears to hold potential for creating further misunderstandings. The word ‘internet’ was included in the title for two reasons. First, internet or online games are the types of video or electronic games with which individuals are most likely to develop difficulties. However, as specified in the text of the DSM-5, the medium through which one accesses games is not important for the diagnosis. Thus, problems with offline games can be considered alongside those associated with online or internet-accessed games. Secondly, the term internet was added to the title to distinguish gaming more clearly from gambling disorder, a distinct behavioral addiction. (PsycINFO Database Record (c) 2019 APA, all rights reserved)</t>
  </si>
  <si>
    <t>Neurobiological findings related to Internet use disorders.</t>
  </si>
  <si>
    <t>Park, Byeongsu; Han, Doug Hyun; Roh, Sungwon</t>
  </si>
  <si>
    <t>10.1111/pcn.12422</t>
  </si>
  <si>
    <t>In the last 10 years, numerous neurobiological studies have been conducted on Internet addiction or Internet use disorder. Various neurobiological research methods—such as magnetic resonance imaging; nuclear imaging modalities, including positron emission tomography and single photon emission computed tomography; molecular genetics; and neurophysiologic methods—have made it possible to discover structural or functional impairments in the brains of individuals with Internet use disorder. Specifically, Internet use disorder is associated with structural or functional impairment in the orbitofrontal cortex, dorsolateral prefrontal cortex, anterior cingulate cortex, and posterior cingulate cortex. These regions are associated with the processing of reward, motivation, memory, and cognitive control. Early neurobiological research results in this area indicated that Internet use disorder shares many similarities with substance use disorders, including, to a certain extent, a shared pathophysiology. However, recent studies suggest that differences in biological and psychological markers exist between Internet use disorder and substance use disorders. Further research is required for a better understanding of the pathophysiology of Internet use disorder. (PsycINFO Database Record (c) 2019 APA, all rights reserved)</t>
  </si>
  <si>
    <t>Never smile at a crocodile: Betting on electronic gaming machines is intensified by reptile-induced arousal.</t>
  </si>
  <si>
    <t>10.1007/s10899-009-9174-4</t>
  </si>
  <si>
    <t>Tourists at the Koorana Saltwater Crocodile Farm in Coowonga, Queensland, Australia, including 62 males and 41 females, aged 18–66 (M = 34.2, SD = 13.3), were randomly assigned to play a laptop-simulated Electronic Gaming Machine (EGM) either: (1) prior to entry, or (2) after having held a 1-m saltwater-crocodile. Gambling behavior; including bet-size, speed of betting, final payouts and trials played on the EGM; was investigated with respect to participants’ assigned arousal condition, problem-gambling status, and affective state. At-risk gamblers with few self-reported negative emotions placed higher average bets at the EGM after having held the crocodile when compared to the control. In contrast, at-risk gamblers with many self-reported negative emotions placed lower average bets at the EGM after having held the crocodile. The results suggest that high arousal can intensify gambling in at-risk players, but only if this feeling state is not perceived as a negative emotion. (PsycINFO Database Record (c) 2019 APA, all rights reserved)</t>
  </si>
  <si>
    <t>New aspects of cognition domains and psychopathological measures in psychiatry.</t>
  </si>
  <si>
    <t>Reich-Erkelenz, Daniela; Schmitt, Andrea; Falkai, Peter</t>
  </si>
  <si>
    <t>10.1007/s00406-014-0555-z</t>
  </si>
  <si>
    <t>This editorial discusses some new aspects of cognition domains and psychopathological measures in psychiatry. One of the authors used the Go/ No-Go Task in their fMRI study of Internet gaming disorder (IGD) focusing on impulsivity and brain correlates of response inhibition and error processing in 26 affected subjects compared with 23 controls. The authors found not only the expected higher impulsivity in IGD patients but also higher brain activation on response inhibition, especially over the left frontal lobe and bilateral caudate nucleus, while the activation over the right insula was lower compared with controls. These findings support the assumption of the frontostriatal plus salience network contributing to error processing. Investigating both selective attention and emotional bias in a large sample was aim of the study conducted by another author in 51 depressed, 55 manic, and 53 euthymic bipolar disorder (BD) patients. The group compared patients’ performance on the Stroop color-word (SCWT) and emotional Stroop (EST) tasks while controlling socio-demographic and clinical data. Despite their apparent clinical improvement, attentional and emotional biases in euthymic BD patients are of importance and should carefully be assessed to prevent relapses. (PsycINFO Database Record (c) 2016 APA, all rights reserved)</t>
  </si>
  <si>
    <t>Zhang, Cheng; Phang, Chee Wei; Wu, Qingsheng; Luo, Xueming</t>
  </si>
  <si>
    <t>Journal of Marketing</t>
  </si>
  <si>
    <t>Although it seems intuitive for firms to leverage social connections and interactions to influence consumers’ goal attainment and spending, the authors present a caveat of such strategies. Using two large-scale data sets with more than 5 million people-day observations from online gaming markets, Studies 1 and 2 show consistently nonlinear effects. Although some social connections and interactions boost goal attainment and spending (positive linear term), after a certain point too many of them have a diminished marginal effect (negative squared term). The results are robust to a wide array of modeling techniques addressing self-selection, unobserved individual heterogeneity, and endogeneity. In addition, novices can benefit more from greater social connections and interactions, yet also suffer more from the diminishing effects. Regarding the underlying mechanism, the follow-up experiment Study 3 shows that consistent with the information processing theory, some social connections and interactions can provide information support for goal attainment, but too many of them can introduce an information overload problem and, thus, hamper goal attainment intention. Together, these findings refute a simple, linear view of the effects of social connections and interactions and provide pivotal theoretical and practical implications. (PsycINFO Database Record (c) 2019 APA, all rights reserved)</t>
  </si>
  <si>
    <t>Normative, passionate, or problematic? Identification of adolescent gamer subtypes over time.</t>
  </si>
  <si>
    <t>Peeters, Margot; Koning, Ina; Lemmens, Jeroen; Van Den Eijnden, Regina</t>
  </si>
  <si>
    <t>10.1556/2006.8.2019.55</t>
  </si>
  <si>
    <t>Background and aims: For most youngsters, gaming is a fun and innocent leisure activity. However, some adolescents are prone to develop problematic gaming behavior. It is therefore important to have a comprehensive understanding of psychosocial and game-related characteristics that differentiate highly engaged gamers from problematic gamers. To that end, this study evaluated the stability and consistency of Internet gaming criteria (as suggested by the DSM-5) and psychosocial characteristics in a two-wave longitudinal study including 1928 young adolescents (mean age = 13.3 years, SD = 0.91, 57% boys). Methods: A confirmatory factor analysis revealed good stability of the Internet gaming disorder (IGD) construct over time. Latent class analyses revealed three classes for boys (recreational, engaged, and problematic) and two classes for girls (recreational and engaged). Results: Significant differences between classes emerged for problem criteria (conflict and problems in social life), gaming duration, impulsivity, social competence, and attention/hyperactivity. The absence of a problematic gaming class for girls suggests that girls are less likely to develop problematic gaming behavior. Discussion: The IGD criteria as proposed by the DSM-5 are a helpful tool to identify problematic gamers, although the results of this study suggest that using a strict cut-off point might result in false positives, particularly for boys. Problem criteria appeared to be the most sensitive and specific in identifying the problematic gamer, whereas escapism criteria were the least specific and sensitive. Careful consideration of the current proposed criteria to identify problematic gaming behavior could benefit the research and clinical field. (PsycInfo Database Record (c) 2021 APA, all rights reserved)</t>
  </si>
  <si>
    <t>Not good enough? Further comments to the wording, meaning, and the conceptualization of Internet Gaming Disorder: Commentary on: Chaos and confusion in DSM-5 diagnosis of Internet Gaming Disorder: Issues, concerns, and recommendations for clarity in the field (Kuss et al.).</t>
  </si>
  <si>
    <t>Krossbakken, Elfrid; Pallesen, Ståle; Molde, Helge; Mentzoni, Rune Aune; Finserås, Turi Reiten</t>
  </si>
  <si>
    <t>In their commentary, Kuss, Griffiths, and Pontes (2016) criticize the use of the term 'Internet' in the recently proposed diagnosis for Internet Gaming Disorder (IGD) and its use as one of the included diagnostic criteria. We agree with the exclusion of the term 'Internet' in the diagnosis, but have some considerations to the comments regarding the nine criteria for IGD. Specifically, we discuss the meaning, the wording, and the importance of the criteria, as well as the importance of distress or functional impairment in the proposed diagnosis. We also address the possibility of categorizing IGD as a subtype of a general behavioral addiction diagnosis. (PsycINFO Database Record (c) 2019 APA, all rights reserved)</t>
  </si>
  <si>
    <t>Off the hook: Exploring reasons for quitting playing online games in China.</t>
  </si>
  <si>
    <t>Jiang, Qiaolei</t>
  </si>
  <si>
    <t>10.2224/sbp.7103</t>
  </si>
  <si>
    <t>China is now one of the biggest online game markets, and the games are seen as both an economic opportunity and a social threat, especially to the young. I investigated the nature of, reasons for, and influences of online game quitting in China with 176 participants selected using deviant case sampling. I examined the relationships between the attitudes of those who were quitting playing toward online games, their perception of media portrayal of online games, family pressure, peer influence, functional alternatives, self-esteem, loneliness, online game quitting, and satisfaction with life after quitting. Results showed that the more negatively the participants felt about online games, the more likely they were to quit, and perception of peers’ negative attitude toward online gaming, perception of alternatives, and lower income were significant predictors of online game quitting. These findings could help policy makers rethink healthy gaming and antiaddiction strategies. (PsycINFO Database Record (c) 2019 APA, all rights reserved)</t>
  </si>
  <si>
    <t>On finding the C in CBT: The challenges of applying gambling-related cognitive approaches to video-gaming.</t>
  </si>
  <si>
    <t>Delfabbro, Paul; King, Daniel</t>
  </si>
  <si>
    <t>10.1007/s10899-013-9416-3</t>
  </si>
  <si>
    <t>Many similarities have been drawn between the activities of gambling and video-gaming. Both are repetitive activities with intermittent reinforcement, decision-making opportunities, and elements of risk-taking. As a result, it might be tempting to believe that cognitive strategies that are used to treat problem gambling might also be applied to problematic video gaming. In this paper, we argue that many cognitive approaches to gambling that typically involve a focus on erroneous beliefs about probabilities and randomness are not readily applicable to video gaming. Instead, we encourage a focus on other clusters of cognitions that relate to: (a) the salience and over-valuing of gaming rewards, experiences, and identities, (b) maladaptive and inflexible rules about behaviour, (c) the use of video-gaming to maintain self-esteem, and (d) video-gaming for social status and recognition. This theoretical discussion is advanced as a starting point for the development of more refined cognitive treatment approaches for problematic video gaming. (PsycINFO Database Record (c) 2019 APA, all rights reserved)</t>
  </si>
  <si>
    <t>On the feasibility of in-venue observations of electronic gaming machine gamblers and game characteristics.</t>
  </si>
  <si>
    <t>Landon, Jason; du Preez, Katie Palmer; Bellringer, Maria; Abbott, Max; Roberts, Amanda</t>
  </si>
  <si>
    <t>Detailed observational studies of undisturbed gambler behaviour in venues are rare, especially when the focus is on continuous gambling such as electronic gaming machines (EGMs). EGMs are the main source of harmful gambling in New Zealand and all EGMs in New Zealand now include a mandatory pop-up message feature. The present study reports on 48 hours of in situ observations of EGM gamblers in casino and non-casino (pub) venues in New Zealand. We sought to establish whether relatively detailed observations of EGM features and gambler behaviour in venues were possible. The EGM feature that we focused on were pop-up messages, given their harm-minimization potential and the relative ease with which they can be observed. However, other EGM features were also documented, along with descriptive accounts of associated gambler behaviour. The results establish that relatively detailed (quantitative or qualitative) observational data can be collected in venues by using smart phones. The data showed that pop-up messages were generally attended to, but had little observable effect on gambler behaviour in venues. Direct in situ observation of gamblers can provide ecologically valid information to complement more common experimental and survey-based approaches. Suggestions are made for developing the procedure. (PsycINFO Database Record (c) 2019 APA, all rights reserved)</t>
  </si>
  <si>
    <t>On the fence: Dog parks in the (Un)leashing of community and social capital.</t>
  </si>
  <si>
    <t>Graham, Taryn M.; Glover, Troy D.</t>
  </si>
  <si>
    <t>Leisure Sciences</t>
  </si>
  <si>
    <t>10.1080/01490400.2014.888020</t>
  </si>
  <si>
    <t>Using qualitative data, this article critically explores social processes of human relationship-building in dog parks and their implications for enhancement of community (or lack thereof). Doing so contributes to the leisure literature by expanding understanding of the roles dogs can play in facilitating social capital among people. Similar to online gaming communities where users experience shared virtual space through an avatar, findings from this study suggest owners navigate parks through their pet. How dogs behave toward other dogs and toward people influence their owners’ social networks and access to resources. Positive interactions provide opportunities for relationships and communities of interest to form, where sources of support, information sharing, collective action, and conformity can be mobilized. Negative perceptions of dogs, however, often extend towards owners, thereby leading to tension, judgment, and sometimes even exclusion from social networks or public space altogether. Recommendations are offered for policy and future research. (PsycINFO Database Record (c) 2016 APA, all rights reserved)</t>
  </si>
  <si>
    <t>Asrese, Kerebih; Muche, Habtamu</t>
  </si>
  <si>
    <t>Background: Problematic internet use (PIU) among youth has become a public health concern. Previous studies identified socio-demographic background risk factors for PIU. The effects of online activities on youth PIU behavior are not well investigated. Methods: This cross-sectional study assessed the roles of online activities for PIU behavior of undergraduate students in Bahir Dar University, North West Ethiopia. Data were collected from 812 randomly selected regular program students recruited from 10 departments. Respondents completed a pre-tested structured questionnaire. Hierarchical logistic regression models were used for analyses. Results: The results indicated that social networking (75.5%), entertainment (73.6%), academic works (70.9%), and online gaming (21.6%) are the important online activities students are engaging in the internet. About 33% and 1.8% of students showed symptoms of mild and severe PIU, respectively. Taking online activities into account improved the model explaining PIU behavior of students. Online activities explained 46% of the variance in PIU. Using the internet for social networking (AOR = 7.078; 95% CI: 3.913–12.804) and online gaming (AOR = 2.175; 95% CI: 1.419–3.335) were risk factors for PIU. Conclusions: The findings revealed that more than a third of the respondents showed symptoms of PIU. Online activities improved the model explaining PIU behavior of students. Thus, university authorities need to be aware of the prevalence of PIU and introduce regulatory mechanisms to limit the usage of potentially addictive online activities and promoting responsible use of the internet. (PsycInfo Database Record (c) 2021 APA, all rights reserved)</t>
  </si>
  <si>
    <t>Smohai, Máté; Urbán, Róbert; Griffiths, Mark D.; Király, Orsolya; Mirnics, Zsuzsanna; Vargha, András; Demetrovics, Zsolt</t>
  </si>
  <si>
    <t>The American Journal of Drug and Alcohol Abuse</t>
  </si>
  <si>
    <t>10.1080/00952990.2016.1240798</t>
  </si>
  <si>
    <t>Background: Despite the increasing popularity of video game playing, little is known about the similarities and differences between online and offline video game players. Objectives: The aims of this study were (i) to test the applicability and the measurement invariance of the previously developed Problematic Online Gaming Questionnaire (POGQ) in both online and offline gamers and to (ii) examine the differences in these groups. Methods: Video game use habits and POGQ were assessed in a sample of 1,964 (71% male) adolescent videogame players. Those gamers who played at least sometimes in an online context were considered 'online gamers,' while those who played videogames exclusively offline were considered 'offline gamers.' Results: Confirmatory factor analysis supported the measurement invariance across online and offline videogame players. According to the multiple indicators multiple causes (MIMIC) model, online gamers were more likely to score higher on overuse, interpersonal conflict, and social isolation subscales of the POGQ. Conclusion: The results of the present study suggest that online and offline gaming can be assessed using the same psychometric instrument. These findings open the possibility for future research studies concerning problematic video gaming to include participants who exclusively play online or offline games, or both. However, the study also identified important structural features about how online and offline gaming might contribute differently to problematic use. These results provide important information that could be utilized in parental education and the prevention program about the possible detrimental consequences of online vs. offline video gaming. (PsycINFO Database Record (c) 2019 APA, all rights reserved)</t>
  </si>
  <si>
    <t>Online game addiction in a sample from Turkey: Development and validation of the Turkish version of game addiction scale.</t>
  </si>
  <si>
    <t>Baysak, Erkan; Kaya, Fatma Duygu; Dalgar, Ilker; Candansayar, Selcuk</t>
  </si>
  <si>
    <t>Klinik Psikofarmakoloji Bülteni / Bulletin of Clinical Psychopharmacology</t>
  </si>
  <si>
    <t>10.5455/bcp.20150502073016</t>
  </si>
  <si>
    <t>Objective: Online game addiction also referred to as internet gaming disorder, a clinical condition that is not well-established, is not listed in psychiatric classification systems due to lack of adequate studies but expected to be added to the manual in near future. In Turkey neither a scale nor a study is present to evaluate online game addiction/addicts. We aimed to evaluate the reliability and validity of 'The Game Addiction Scale' that was developed by Lemmens in 2009 as an instrument to assess online game addiction in an online game players sample in Turkey and examine the game addiction levels in these players. Methods: For this purpose 726 'Travian' (a massively multiplayer online game) players were evaluated with the Young’s Internet Addiction Test and the Lemmens’s Game Addiction Scale to find out their game addiction levels. Individual properties of the participants reflecting their internet use and gaming habits were also examined. The study was performed using SurveyMonkey within three months between March 1 and May 31, 2013. Results: Both 21-item (Cronbach’s α = 0.96) and 7-item versions (Cronbach’s α = 0.88) of the Game Addiction Scale were found to be valid and reliable. Also using the monothetic format 11.1% of the participants was found to be online game addicts. Conclusion: Our findings indicates that there is a considerably high percentage of game addiction within this online gamers sample compared to other countries. Further studies with online gamers and general population are needed to see the whole picture in Turkey. (PsycINFO Database Record (c) 2019 APA, all rights reserved)</t>
  </si>
  <si>
    <t>Jung, Chang Won</t>
  </si>
  <si>
    <t>To illuminate gamers’ political participation in democratic citizenship, I examined the prosocial role of online gaming and gamers’ political action through the concept of gamers’ communicative ecology, using an online survey of Korean adult gamers (N = 1,362) and a path analysis model. I found that gamers participated not only because of their personal interest in the gaming world, but also to engage in real politics. The results showed that (a) augmented reality game playing had a unique mobilization role; (b) exposure to game news via in-game news sources played an important role in political participation; (c) community involvement and, regardless of the subject matter, game discussion, were critical indicators of participatory behavior; and (d) culturally constructed shared understandings (affective ties), and sense of community belonging fostered participation. Political and theoretical implications are discussed. (PsycInfo Database Record (c) 2020 APA, all rights reserved)</t>
  </si>
  <si>
    <t>Hussain, Zaheer; Griffiths, Mark D.; Baguley, Thom</t>
  </si>
  <si>
    <t>Massively multiplayer online role-playing games (MMORPGs) have gained increased popularity over the last decade. Despite the many positives of gaming, alleged problems relating to MMORPG playing have emerged, more specifically in relation to addiction to MMORPGs among a small minority of players. This study set out to establish the prevalence of MMORPG addiction using validated addiction criteria. Factors relating to online gaming were examined to establish whether they were linked to MMORPG addiction. A self-selected sample of 1420 gamers ranging in age from 12 years to 62 years (mean age 23 years) completed an online questionnaire. The results showed that 44.5% of gamers were classified as addicted according to the polythetic format and 3.6% according to the monothetic format. Ordered logistic regression analysis showed that the variable years of gaming, total time spent playing online per week and employment status can have a major impact on the probability of MMORPG addiction. The implications of these findings for the assessment of MMORPG addiction are discussed. (PsycINFO Database Record (c) 2019 APA, all rights reserved)</t>
  </si>
  <si>
    <t>Online gaming as an educational tool in learning and training.</t>
  </si>
  <si>
    <t>de Freitas, Sara; Griffiths, Mark</t>
  </si>
  <si>
    <t>10.1111/j.1467-8535.2007.00720.x</t>
  </si>
  <si>
    <t>Massively multiplayer online role-playing games (MMORPGs) are typically represented by large, sophisticated, detailed and evolving worlds based in different narrative environments. The numbers of online games used for training and education purposes are currently limited. However, there are increasing numbers of small-scale research-based experimental projects. Although online gaming is a relatively new area of activity, its success at engaging large groups of remotely located users has meant that early research projects and military training organizations have already begun to use multiplayer online role-play gaming approaches as a means for engaging and retaining large remotely located learner groups, and for supporting collaborative learning objectives and 'communities of practice'. The potential for supporting effective collaborative learning does merit further experimentation and study, and early indications suggest that this form of gaming could provide a rich vein of potential for training and learning in groups, particularly where they build upon the tried and tested methods associated with simulation-based learning approaches. Furthermore, there is more than anecdotal evidence that gaming can support intrinsic motivation and so help to engage learners and collaborative processes. (PsycINFO Database Record (c) 2019 APA, all rights reserved)</t>
  </si>
  <si>
    <t>Online gaming in the context of social anxiety.</t>
  </si>
  <si>
    <t>Lee, Bianca W.; Leeson, Peter R. C.</t>
  </si>
  <si>
    <t>In 2014, over 23 million individuals were playing massive multiplayer online role-playing games (MMORPGs). In light of the framework provided by Davis’s (2001) cognitive–behavioral model of pathological Internet use, social anxiety, expressions of true self, and perceived in-game and face-to-face social support were examined as predictors of Generalized Problematic Internet Use Scale (GPIUS) scores and hours spent playing MMORPGs per week. Data were collected from adult MMORPG players via an online survey (N = 626). Using structural equation modeling, the hypothesized model was tested on 1 half of the sample (N = 313) and then retested on the other half of the sample. The results indicated that the hypothesized model fit the data well in both samples. Specifically, expressing true self in game, higher levels of social anxiety, larger numbers of in-game social supports, and fewer supportive face-to-face relationships were significant predictors of higher GPIUS scores, and the number of in-game supports was significantly associated with time spent playing. The current study provides clinicians and researchers with a deeper understanding of MMORPG use by being the first to apply, test, and replicate a theory-driven model across 2 samples of MMORPG players. In addition, the present findings suggest that a psychometric measure of MMORPG usage is more indicative of players’ psychological and social well-being than is time spent playing these games. (PsycINFO Database Record (c) 2019 APA, all rights reserved)</t>
  </si>
  <si>
    <t>Online video game addiction: Identification of addicted adolescent gamers.</t>
  </si>
  <si>
    <t>van Rooij, Antonius J.; Schoenmakers, Tim M.; Vermulst, Ad A.; van den Eijnden, Regina J. J. M.; van de Mheen, Dike</t>
  </si>
  <si>
    <t>Aims: To provide empirical data‐driven identification of a group of addicted online gamers. Design: Repeated cross‐sectional survey study, comprising a longitudinal cohort, conducted in 2008 and 2009. Setting Secondary schools in the Netherlands. Participants: Two large samples of Dutch schoolchildren (aged 13–16 years). Measurements: Compulsive internet use scale, weekly hours of online gaming and psychosocial variables. Findings: This study confirms the existence of a small group of addicted online gamers (3%), representing about 1.5% of all children aged 13–16 years in the Netherlands. Although these gamers report addiction‐like problems, relationships with decreased psychosocial health were less evident. Conclusions: The identification of a small group of addicted online gamers supports efforts to develop and validate questionnaire scales aimed at measuring the phenomenon of online video game addiction. The findings contribute to the discussion on the inclusion of non‐substance addictions in the proposed unified concept of 'Addiction and Related Disorders' for the DSM‐V by providing indirect identification and validation of a group of suspected online video game addicts. (PsycInfo Database Record (c) 2020 APA, all rights reserved)</t>
  </si>
  <si>
    <t>Online video gaming: What should educational psychologists know?</t>
  </si>
  <si>
    <t>Griffiths, Mark</t>
  </si>
  <si>
    <t>Educational Psychology in Practice</t>
  </si>
  <si>
    <t>10.1080/02667360903522769</t>
  </si>
  <si>
    <t>Based on a significant increase in correspondence to the author from parents, teachers and psychologists concerning 'addiction' to online video games like World of Warcraft, this paper provides a brief overview of the main issues surrounding excessive video game playing among adolescents. As an aid to educational psychologists, and based on two decades of the author's own research in this area, this paper briefly overviews: (i) online gaming addictions, (ii) the differences between online and offline video gaming, and (iii) video gaming benefits. The paper ends with some practical advice that educational psychologists can give to parents about the safe playing of video games. (PsycINFO Database Record (c) 2019 APA, all rights reserved)</t>
  </si>
  <si>
    <t>Orbitofrontal gray matter deficits as marker of internet gaming disorder: Converging evidence from a cross‐sectional and prospective longitudinal design.</t>
  </si>
  <si>
    <t>Zhou, Feng; Montag, Christian; Sariyska, Rayna; Lachmann, Bernd; Reuter, Martin; Weber, Bernd; Trautner, Peter; Kendrick, Keith M.; Markett, Sebastian; Becker, Benjamin</t>
  </si>
  <si>
    <t>10.1111/adb.12570</t>
  </si>
  <si>
    <t>Internet gaming disorder represents a growing health issue. Core symptoms include unsuccessful attempts to control the addictive patterns of behavior and continued use despite negative consequences indicating a loss of regulatory control. Previous studies revealed brain structural deficits in prefrontal regions subserving regulatory control in individuals with excessive Internet use. However, because of the cross‐sectional nature of these studies, it remains unknown whether the observed brain structural deficits preceded the onset of excessive Internet use. Against this background, the present study combined a cross‐sectional and longitudinal design to determine the consequences of excessive online video gaming. Forty‐one subjects with a history of excessive Internet gaming and 78 gaming‐naive subjects were enrolled in the present study. To determine effects of Internet gaming on brain structure, gaming‐naive subjects were randomly assigned to 6 weeks of daily Internet gaming (training group) or a non‐gaming condition (training control group). At study inclusion, excessive Internet gamers demonstrated lower right orbitofrontal gray matter volume compared with Internet gaming‐naive subjects. Within the Internet gamers, a lower gray matter volume in this region was associated with higher online video gaming addiction severity. Longitudinal analysis revealed initial evidence that left orbitofrontal gray matter volume decreased during the training period in the training group as well as in the group of excessive gamers. Together, the present findings suggest an important role of the orbitofrontal cortex in the development of Internet addiction with a direct association between excessive engagement in online gaming and structural deficits in this brain region. (PsycINFO Database Record (c) 2019 APA, all rights reserved)</t>
  </si>
  <si>
    <t>Pathological Internet use among European adolescents: Psychopathology and self-destructive behaviours.</t>
  </si>
  <si>
    <t>Kaess, Michael; Durkee, Tony; Brunner, Romuald; Carli, Vladimir; Parzer, Peter; Wasserman, Camilla; Sarchiapone, Marco; Hoven, Christina; Apter, Alan; Balazs, Judit; Balint, Maria; Bobes, Julio; Cohen, Renaud; Cosman, Doina; Cotter, Padraig; Fischer, Gloria; Floderus, Birgitta; Iosue, Miriam; Haring, Christian; Kahn, Jean-Pierre; Musa, George J.; Nemes, Bogdan; Postuvan, Vita; Resch, Franz; Saiz, Pilar A.; Sisask, Merike; Snir, Avigal; Varnik, Airi; Žiberna, Janina; Wasserman, Danuta</t>
  </si>
  <si>
    <t>10.1007/s00787-014-0562-7</t>
  </si>
  <si>
    <t>Rising global rates of pathological Internet use (PIU) and related psychological impairments have gained considerable attention in recent years. In an effort to acquire evidence-based knowledge of this relationship, the main objective of this study was to investigate the association between PIU, psychopathology and self-destructive behaviours among school-based adolescents in eleven European countries. This cross-sectional study was implemented within the framework of the European Union project: Saving and Empowering Young Lives in Europe. A representative sample of 11,356 school-based adolescents (M/F: 4,856/6,500; mean age: 14.9) was included in the analyses. PIU was assessed using the Young’s Diagnostic Questionnaire. Psychopathology was measured using the Beck Depression Inventory-II, Zung Self-Rating Anxiety Scale and Strengths and Difficulties Questionnaire. Self-destructive behaviours were evaluated by the Deliberate Self-Harm Inventory and Paykel Suicide Scale. Results showed that suicidal behaviours (suicidal ideation and suicide attempts), depression, anxiety, conduct problems and hyperactivity/inattention were significant and independent predictors of PIU. The correlation between PIU, conduct problems and hyperactivity/inattention was stronger among females, while the link between PIU and symptoms of depression, anxiety and peer relationship problems was stronger among males. The association between PIU, psychopathology and self-destructive behaviours was stronger in countries with a higher prevalence of PIU and suicide rates. These findings ascertain that psychopathology and suicidal behaviours are strongly related to PIU. This association is significantly influenced by gender and country suggesting socio-cultural influences. At the clinical and public health levels, targeting PIU among adolescents in the early stages could potentially lead to improvements of psychological well-being and a reduction of suicidal behaviours. (PsycINFO Database Record (c) 2019 APA, all rights reserved)</t>
  </si>
  <si>
    <t>Pathological video game symptoms from adolescence to emerging adulthood: A 6-year longitudinal study of trajectories, predictors, and outcomes.</t>
  </si>
  <si>
    <t>Coyne, Sarah M.; Stockdale, Laura A.; Warburton, Wayne; Gentile, Douglas A.; Yang, Chongming; Merrill, Brett M.</t>
  </si>
  <si>
    <t>Developmental Psychology</t>
  </si>
  <si>
    <t>10.1037/dev0000939</t>
  </si>
  <si>
    <t>The aim of this study was to examine trajectories of pathological video game symptoms over a 6-year period from adolescence to emerging adulthood. We also examined a number of predictors and outcomes for different trajectories. Participants included 385 adolescents (M age = 15.01 at the initial time point) who completed multiple questionnaires once a year over a 6-year period. Analyses showed there were 3 distinct trajectories. Approximately 10% of adolescents (called 'increasing symptoms') showed moderate levels of pathological gaming symptoms at the initial time point and then increases in symptoms over time. Conversely, 18% of adolescents (called 'moderate symptoms') started with moderate symptoms that did not change over time. Finally, 72% of adolescents (called 'nonpathological') were relatively low in symptoms across the 6 years of data collection. Being male predicted both the increasing and moderate groups. The increasing group tended to show the worst outcomes over time, with higher levels of depression, aggression, shyness, problematic cell phone use, and anxiety than the nonpathological group, even when controlling for initial levels of many of these variables. (PsycInfo Database Record (c) 2020 APA, all rights reserved)</t>
  </si>
  <si>
    <t>Balakrishnan, Janarthanan; Griffiths, Mark D.</t>
  </si>
  <si>
    <t>10.1007/s11469-018-9897-5</t>
  </si>
  <si>
    <t>The playing of videogames can be fun and entertaining, but research has consistently shown that a small minority of players experience problematic gaming. Most research to date has focused on online gaming via personal computers and laptops. However, gaming has evolved both in the games that are played and the platforms on which they can be played. One of the biggest growth areas has been in the area of smartphone gaming. The present study investigated the reasons for perceived smartphone game addiction by the users themselves, and how these perceptions compared across different smartphone game genres by analyzing reviews of smartphone games by the users themselves. The data comprised 25,200 game reviews of 140 smartphone games across 14 game genres to examine the most influential factors in addictive smartphone gaming by the individuals that play such games. Game reviews which were written under the heading of 'addiction' or 'addictive' were content analyzed to understand the most important variables associated with what makes a game 'addictive' from a player perspective. Results indicated nine keywords (or their synonyms) to be strongly associated with smartphone games classed as 'addictive' (i.e., 'challenging,' 'entertainment,' 'friends and family,' 'gameplay,' 'creative,' 'graphics/animation,' 'fun,' 'free from advertisement,' and 'time killer'). The most common keyword associated with a smartphone game being 'addictive' was 'challenging' (n = 5636). The 14 genres clustered into five different categories based upon the identified nine keywords. Given the fact that there has been little published to date in the area of addictive smartphone gaming, the present paper is of existential value. (PsycINFO Database Record (c) 2019 APA, all rights reserved)</t>
  </si>
  <si>
    <t>Performance of the DSM-5-based criteria for Internet addiction: A factor analytical examination of three samples.</t>
  </si>
  <si>
    <t>Besser, Bettina; Loerbroks, Lotta; Bischof, Gallus; Bischof, Anja; Rumpf, Hans-Jürgen</t>
  </si>
  <si>
    <t>10.1556/2006.8.2019.19</t>
  </si>
  <si>
    <t>Background and aims: The diagnosis 'Internet Gaming Disorder' (IGD) has been included in the fifth edition of Diagnostic and Statistical Manual of Mental Disorders. However, the nine criteria have not been sufficiently reviewed for their diagnostic value. This study focuses on a broader approach of Internet addiction (IA) including other Internet activities. It is not yet clear what the construct of IA is in terms of dimensionality and homogeneity and how the individual criteria contribute to explained variance. Methods: Three separate exploratory factor analyses and multinomial logistic regression analyses were carried out based on information collected from a general population-based sample (n = 196), a sample of people recruited at job centers (n = 138), and a student sample (n = 188). Results: Both of the adult samples show a distinct single-factor solution. The analysis of the student sample suggests a two-factor solution. Only one item (criterion 8: escape from a negative mood) can be assigned to the second factor. Altogether, high endorsement rates of the eighth criterion in all three samples indicate low discriminatory power. Discussion and conclusions: Overall, the analysis shows that the construct of IA is represented one dimensionally by the diagnostic criteria of the IGD. However, the student sample indicates evidence of age-specific performance of the criteria. The criterion 'Escape from a negative mood' might be insufficient in discriminating between problematic and non-problematic Internet use. The findings deserve further examination, in particular with respect to the performance of the criteria in different age groups as well as in non-preselected samples. (PsycInfo Database Record (c) 2021 APA, all rights reserved)</t>
  </si>
  <si>
    <t>Personality, motivation, and internet gaming disorder: Conceptualizing the gamer.</t>
  </si>
  <si>
    <t>Carlisle, Kristy L.; Neukrug, Edward; Pribesh, Shana; Krahwinkel, Jill</t>
  </si>
  <si>
    <t>Journal of Addictions &amp; Offender Counseling</t>
  </si>
  <si>
    <t>10.1002/jaoc.12069</t>
  </si>
  <si>
    <t>Using a group correlational design and path analysis, the authors examined the relationships among personality, motivation, and internet gaming disorder (IGD). Findings showed that significant predictors of IGD included male gender, neurotic and introverted personality traits, and motivation related to achievement. (PsycInfo Database Record (c) 2021 APA, all rights reserved)</t>
  </si>
  <si>
    <t>Pharmacological treatment of behavioral addictions.</t>
  </si>
  <si>
    <t>Ginley, Meredith K.; Zajac, Kristyn; Rash, Carla J.; Petry, Nancy M.</t>
  </si>
  <si>
    <t>APA handbook of psychopharmacology.</t>
  </si>
  <si>
    <t>10.1037/0000133-028</t>
  </si>
  <si>
    <t>Certain substance use disorders, such as nicotine, opioid, and alcohol use disorders, have efficacious pharmacotherapies (National Institute on Drug Abuse, 2014). Medications for these disorders largely target neurotransmitter systems affected by the substance of abuse. Behavioral addictions, in contrast, do not involve ingestion of any substance, and their neurophysiology remains elusive. To date, the U.S. Food and Drug Administration (FDA) has not approved any medication to treat a behavioral addiction. However, initial experimental trials of medications for gambling disorder and other putative behavioral addictions have been conducted. In this chapter, we review research on pharmacotherapy for gambling disorder, Internet gaming disorder, and Internet addiction. We also briefly discuss treatments for other potential behavioral addictions (e.g., shopping, eating), although much less data exist on these conditions. (PsycInfo Database Record (c) 2020 APA, all rights reserved)</t>
  </si>
  <si>
    <t>Physical accessibility of gaming opportunity and its relationship to gaming involvement and problem gambling: A systematic review.</t>
  </si>
  <si>
    <t>Vasiliadis, Sophie D.; Jackson, Alun C.; Christensen, Darren; Francis, Kate</t>
  </si>
  <si>
    <t>10.4309/jgi.2013.28.2</t>
  </si>
  <si>
    <t>This paper presents the findings of a systematic search undertaken for the period January 1990 to June 2011 of references including original, empirical findings of the relationship between accessibility of electronic gaming machines and rates of gambling involvement, problem gambling, or gambling-related treatment seeking. Titles and abstracts of 2156 references were reviewed, yielding 39 references meeting inclusion criteria. The review has revealed that the relationships between the physical accessibility dimensions of proximity and density and gambling involvement and problem gambling are complex. Research is only beginning to elucidate these dimensions, and many questions and methodological challenges remain to be addressed. The strengths, limitations, and gaps in the literature are discussed, and recommendations are made for future research. (PsycINFO Database Record (c) 2019 APA, all rights reserved)</t>
  </si>
  <si>
    <t>Play dynamics on electronic gaming machines: A conceptual review.</t>
  </si>
  <si>
    <t>Delfabbro, Paul; King, Daniel L.</t>
  </si>
  <si>
    <t>10.1556/2006.8.2019.20</t>
  </si>
  <si>
    <t>Background and aims: This paper proposes that future research into electronic gaming machines (EGMs) is likely to benefit from conceptual and methodological approaches that capture the dynamic interplay between game parameters as well between the psychological needs of gamblers and their behavior. Methods: The argument concerning the importance of player dynamics is developed in two sections. The first involves an analysis of existing work, which investigates individual gaming machine features and then a discussion; the second reappraises the value of Apter’s (1982) Reversal Theory as a framework for understanding behavioral dynamics and the interplay between gambler’s need states and their play choices. Results: It is argued that existing methods based on the modification of single features are going to be limited and that differences in observed behavior may relate to measurable differences in motivational states before and during gambling sessions. Discussion and conclusions: It is concluded that a more dynamic and interactive approach to studying EGMs could be facilitated by innovations in Big Data and greater access to genuine player data. It is argued that such work may help to inform in situ research methods as well as clinical interventions for gamblers at risk or those already involved in interventions involving exposure and controlled gambling. (PsycInfo Database Record (c) 2021 APA, all rights reserved)</t>
  </si>
  <si>
    <t>Policy analysis for online game addiction problems.</t>
  </si>
  <si>
    <t>Park, Bong-Won; Ahn, Jae-Hyeon</t>
  </si>
  <si>
    <t>System Dynamics Review</t>
  </si>
  <si>
    <t>10.1002/sdr.436</t>
  </si>
  <si>
    <t>With the worldwide popularity of online games, game addiction is a serious social issue. To address online game addiction problems and pursue the steady growth of the online gaming industry, we propose and evaluate two policies using a system dynamics approach: a self-regulation policy and a tax and rebate policy. Through our analysis, we demonstrate that the tax and rebate policy can be a very effective policy measure. Contrary to the concern of most game companies, by implementing the tax and rebate policy while the total revenue of the online gaming industry increases slightly, the social image of gaming improves and the number of addicted game users decreases. This clearly demonstrates that restricting excessive use of games actually benefits online game companies as well as society in general, and that the system can be more efficiently implemented by the tax and rebate policy. (PsycINFO Database Record (c) 2016 APA, all rights reserved)</t>
  </si>
  <si>
    <t>Policy and prevention efforts for gaming should consider a broad perspective.</t>
  </si>
  <si>
    <t>Petry, Nancy M.; Zajac, Kristyn; Ginley, Meredith; Lemmens, Jeroen; Rumpf, Hans-Jürgen; Ko, Chih-Hung; Rehbein, Florian</t>
  </si>
  <si>
    <t>10.1556/2006.7.2018.64</t>
  </si>
  <si>
    <t>Internet gaming disorder is gaining attention around the world. Some efforts have been directed toward preventing gaming problems from developing or persisting, but few approaches have been empirically evaluated. No known effective prevention intervention exists. Reviewing the broader field of prevention research should help research and best practices move forward in abating problems that arise from excessive gaming. (PsycINFO Database Record (c) 2020 APA, all rights reserved)</t>
  </si>
  <si>
    <t>Policy responses to problematic video game use: A systematic review of current measures and future possibilities.</t>
  </si>
  <si>
    <t>Király, Orsolya; Griffiths, Mark D.; King, Daniel L.; Lee, Hae-Kook; Lee, Seung-Yup; Bányai, Fanni; Zsila, Ágnes; Takacs, Zsofia K.; Demetrovics, Zsolt</t>
  </si>
  <si>
    <t>10.1556/2006.6.2017.050</t>
  </si>
  <si>
    <t>Background and aims: Empirical research into problematic video game playing suggests that overuse might cause functional and psychological impairments for a minority of gamers. Therefore, the need for regulation in the case of video games (whether governmental or self-imposed) has arisen but has only been implemented in a few countries around the world, and predominantly in Asia. This paper provides a systematic review of current and potential policies addressing problematic gaming. Methods: After conducting a systematic search in the areas of prevention, treatment, and policy measures relating to problematic Internet and video game use, papers were selected that targeted problematic gaming policies (N = 12; six in English and six in Korean). These papers served as the basis of this review. Results: Policies were classified into three major groups: (i) policy measures limiting availability of video games (e.g., shutdown policy, fatigue system, and parental controls), (ii) measures aiming to reduce risk and harm (e.g., warning messages), and (iii) measures taken to provide help services for gamers. Beyond the attempt to classify the current and potential policy measures, the authors also tried to evaluate their efficiency theoretically and (if data were available) empirically. Discussion and conclusions: Overall, it appears that although several steps have been taken to address problematic video game playing, most of these steps were not as effective as expected, or had not been evaluated empirically for efficacy. The reason for this may lie in the fact that the policies outlined only addressed or influenced specific aspects of the problem instead of using a more integrative approach. (PsycINFO Database Record (c) 2020 APA, all rights reserved)</t>
  </si>
  <si>
    <t>Policy, prevention, and regulation for Internet gaming disorder.</t>
  </si>
  <si>
    <t>Kuss, Daria J.</t>
  </si>
  <si>
    <t>10.1556/2006.7.2018.79</t>
  </si>
  <si>
    <t>In this commentary, I discuss the recent paper by Király et al. (2018), which provides a systematic review of current and potential policies addressing problematic gaming and suggesting current approaches include those (a) limiting video game availability, (b) reducing risk and harm, and (c) supporting gamers. This commentary uses a number of points raised by Király et al. (2018) to address the issue of policy context by discussing (a) the sociocultural environment and (b) the gamer and the game environment to (c) create the case for prevention to reduce risk and harm and to provide support for gamers and their families. (PsycINFO Database Record (c) 2020 APA, all rights reserved)</t>
  </si>
  <si>
    <t>Practice makes poorer: Practice gambling modes and their effects on real-play in simulated roulette.</t>
  </si>
  <si>
    <t>Bednarz, Jana; Delfabbro, Paul; King, Daniel</t>
  </si>
  <si>
    <t>10.1007/s11469-012-9422-1</t>
  </si>
  <si>
    <t>The aim of this study was to examine the role of free-play modes on gambling behaviour in computer-based roulette. Eighty participants were randomly allocated to one of four pre-exposure conditions: no exposure (control group), a loss condition, a break-even and a profit condition in which the return to player was greater than 100 %. Behavioural persistence and betting behaviour was subsequently monitored in a period of regular roulette play. The results showed that players given opportunities for free-play sessions bet significantly more per spin and wagered more credits in total than the control group, although no significant group differences in behavioural persistence were observed. The results suggest that the role of free-play modes, as they commonly appear on some Internet gaming sites, may need to be investigated further because of their potential role in altering player perceptions of the activity and their influence on risk-taking behaviour. (PsycINFO Database Record (c) 2018 APA, all rights reserved)</t>
  </si>
  <si>
    <t>Predatory monetization schemes in video games (e.g. ‘loot boxes’) and internet gaming disorder.</t>
  </si>
  <si>
    <t>10.1111/add.14286</t>
  </si>
  <si>
    <t>Predatory monetization schemes in video games are purchasing systems that disguise or withhold the long term cost of the activity until players are already financially and psychologically committed. Such schemes contribute to the increasing similarity of gaming and gambling and the potential for financial harm for those with Internet gaming disorder. (PsycInfo Database Record (c) 2020 APA, all rights reserved)</t>
  </si>
  <si>
    <t>Predicting disordered gambling with illusory control, gaming preferences, and Internet gaming addiction among Chinese youth.</t>
  </si>
  <si>
    <t>Fu, Wai; Yu, Calvin Kai-Ching</t>
  </si>
  <si>
    <t>10.1007/s11469-014-9532-z</t>
  </si>
  <si>
    <t>The application of cognitive therapy in treating gambling disorder pivots on the assumption that maladaptive gambling behavior is to a certain degree governed by flawed information processing. However, if gambling disorder is more predicted by factors other than distortions in thinking, then cognitive therapy might not be the most suitable approach to problem gambling. This study investigated the extent to which the illusion of control can predict disordered gambling among Chinese youth. Some key correlates of pathological gambling were considered, including sex, preferences for the type of games, substance use while playing online or offline gambling games, amount of monetary reward, and Internet gaming addiction. An inventory made up of five main sections – such as the Illusion of Control Beliefs scale – was administered to 700 Hong Kong Chinese students to assess their beliefs about gambling, online and offline gambling behaviors, and tendencies to disordered gambling and Internet gaming addiction. The results indicated that the perceived intention to obtain desired outcomes, false attribution of chance-determined outcomes to the self’s effort and ability, and perceived loss of control over gambling behaviors can serve as effective predictors of disordered gambling in the Chinese youth population. This held true even with other important parameters being controlled. Accordingly, intervention tactics that zero in on dysfunctional cognitive processes can form a pertinent approach to working with Chinese pathological gamblers. (PsycINFO Database Record (c) 2019 APA, all rights reserved)</t>
  </si>
  <si>
    <t>Predicting future harm from gambling over a five-year period in a general population sample: A survival analysis.</t>
  </si>
  <si>
    <t>Currie, Shawn R.; Hodgins, David C.; Williams, Robert J.; Fiest, Kirsten</t>
  </si>
  <si>
    <t>10.1186/s12888-020-03016-x</t>
  </si>
  <si>
    <t>Background: There is little longitudinal evidence on the cumulative risk of harm from gambling associated with excess spending and frequency of play. The present study sought to assess the risk of gambling problems over a five-year period in adults who exceed previously derived low-risk gambling limits compared to those who remain within the limits after controlling for other modifiable risk factors. Methods: Participants were adults (N = 4212) drawn from two independent Canadian longitudinal cohort studies who reported gambling in the past year and were free of problem gambling at time 1. Multivariate Cox regression was employed to assess the impact over time of gambling above low-risk gambling thresholds (frequency ≥ 8 times per month; expenditure ≥ 75CAD per month; percent of household income spent on gambling ≥ 1.7%) on developing moderate harm and problem gambling. Covariates included presence of a DSM5 addiction or mental health disorder at time 1, irrational gambling beliefs, number of stressful life events in past 12 months, number of game types played each year, and playing electronic gaming machines or casino games. Results: In both samples, exceeding the low-risk gambling limits at time 1 significantly increased the risk of moderate harm (defined as ≥ 2 consequences on the Problem Gambling Severity Index [PGSI]) within 5 years after controlling for other modifiable risk factors. Other significant predictors of harm were presence of a mental disorder at time 1, cognitive distortions about gambling, stressful life events, and playing electronic gaming machines or casino games. In one sample, the five-year cumulative survival rate for moderate harm among individuals who stayed below all the low-risk limits was 95% compared to 83% among gamblers who exceeded all limits. Each additional low-risk limit exceeded increased the cumulative probability of harm by 30%. Similar results were found in models when the outcome was problem gambling. Conclusions: Level of gambling involvement represents a highly modifiable risk factor for later harm. Staying below empirically derived safe gambling thresholds reduces the risk of harm over time. (PsycInfo Database Record (c) 2021 APA, all rights reserved)</t>
  </si>
  <si>
    <t>Predicting the use of online information services based on a modified UTAUT model.</t>
  </si>
  <si>
    <t>Oh, Jong-Chul; Yoon, Sung-Joon</t>
  </si>
  <si>
    <t>10.1080/0144929X.2013.872187</t>
  </si>
  <si>
    <t>There is a growing consensus that the conventional technology acceptance model should be modified and expanded to provide a better understanding of the behaviour related to Internet services. Recognising this need, this study re-evaluates the utility of Venkatesh et al.’s [2003. User acceptance of information technology: toward a unified view. MIS Quarterly, 27 (3), 425–478] Unified Theory of Acceptance and Use of Technology (UTAUT) model. First, this study proposes a new modified model of technology acceptance by adding the concepts of trust and flow experience to the original UTAUT model. Second, the study investigates how the model’s explanatory power changes for different types of Internet services. For this, this study considers two services—‘e-learning’ and ‘online gaming’—for their utilitarian and hedonic characteristics, respectively. The results of this study suggest that the proposed model can better explain behavioural intentions towards Internet services than the original model. The two variables—flow experience and trust—contributed to the overall significance of the model. Furthermore, the type of Internet service moderated the effects of the independent variables on behavioural intentions and use behaviour. (PsycINFO Database Record (c) 2019 APA, all rights reserved)</t>
  </si>
  <si>
    <t>Predictors and patterns of problematic Internet game use using a decision tree model.</t>
  </si>
  <si>
    <t>Rho, Mi Jung; Jeong, Jo-Eun; Chun, Ji-Won; Cho, Hyun; Jung, Dong Jin; Choi, In Young; Kim, Dai-Jin</t>
  </si>
  <si>
    <t>10.1556/2006.5.2016.051</t>
  </si>
  <si>
    <t>Background and aims: Problematic Internet game use is an important social issue that increases social expenditures for both individuals and nations. This study identified predictors and patterns of problematic Internet game use. Methods: Data were collected from online surveys between November 26 and December 26, 2014. We identified 3,881 Internet game users from a total of 5,003 respondents. A total of 511 participants were assigned to the problematic Internet game user group according to the Diagnostic and Statistical Manual of Mental Disorders Internet gaming disorder criteria. From the remaining 3,370 participants, we used propensity score matching to develop a normal comparison group of 511 participants. In all, 1,022 participants were analyzed using the chi-square automatic interaction detector (CHAID) algorithm. Results: According to the CHAID algorithm, six important predictors were found: gaming costs (50%), average weekday gaming time (23%), offline Internet gaming community meeting attendance (13%), average weekend and holiday gaming time (7%), marital status (4%), and self-perceptions of addiction to Internet game use (3%). In addition, three patterns out of six classification rules were explored: cost-consuming, socializing, and solitary gamers. Conclusion: This study provides direction for future work on the screening of problematic Internet game use in adults. (PsycINFO Database Record (c) 2017 APA, all rights reserved)</t>
  </si>
  <si>
    <t>Predictors of excessive use of social media and excessive online gaming in Czech teenagers.</t>
  </si>
  <si>
    <t>Spilková, Jana; Chomynová, Pavla; Csémy, Ladislav</t>
  </si>
  <si>
    <t>Background and aims: Young people’s involvement in online gaming and the use of social media are increasing rapidly, resulting in a high number of excessive Internet users in recent years. The objective of this paper is to analyze the situation of excessive Internet use among adolescents in the Czech Republic and to reveal determinants of excessive use of social media and excessive online gaming. Methods: Data from secondary school students (N = 4,887) were collected within the 2015 European School Survey Project on Alcohol and Other Drugs. Logistic regression models were constructed to describe the individual and familial discriminative factors and the impact of the health risk behavior of (a) excessive users of social media and (b) excessive players of online games. Results: The models confirmed important gender-specific distinctions—while girls are more prone to online communication and social media use, online gaming is far more prevalent among boys. The analysis did not indicate an influence of family composition on both the excessive use of social media and on excessive online gaming, and only marginal effects for the type of school attended. We found a connection between the excessive use of social media and binge drinking and an inverse relation between excessive online gaming and daily smoking. Discussion and conclusion: The non-existence of significant associations between family environment and excessive Internet use confirmed the general, widespread of this phenomenon across the social and economic strata of the teenage population, indicating a need for further studies on the topic. (PsycINFO Database Record (c) 2019 APA, all rights reserved)</t>
  </si>
  <si>
    <t>Predictors of online game addiction among Korean adolescents.</t>
  </si>
  <si>
    <t>Lee, Changho; Kim, Ocktae</t>
  </si>
  <si>
    <t>10.1080/16066359.2016.1198474</t>
  </si>
  <si>
    <t>Given the rapid growth of mobile games, one of the main purposes of this study is to analyze the effect of online gaming on addiction by classifying it into PC online gaming and mobile gaming. This study aims to analyze the extent to which playing games after midnight affects addictive behavior. In addition, this study analyzes the impact of game genres, parental factors, the leisure environment and relationship satisfaction on game addiction. About 1556 students living in five major Korean cities were sampled. Online game playing time was an important predictor of game addiction, especially among those who played PC online games late at night. Among the game genres, RPG, simulation and casual games were positively associated with addictive behavior. While play and the leisure environment had little effect on game addiction, the extent of satisfaction with relationships with parents, friends, and teachers did have a significant influence. However, parental attachment and parental mediation did not impact game addiction. (PsycINFO Database Record (c) 2016 APA, all rights reserved)</t>
  </si>
  <si>
    <t>Predictors of problem gambling severity in treatment seeking gamblers.</t>
  </si>
  <si>
    <t>Hounslow, Vanessa; Smith, David; Battersby, Malcolm; Morefield, Kate</t>
  </si>
  <si>
    <t>10.1007/s11469-010-9292-3</t>
  </si>
  <si>
    <t>Problem gambling has become a widespread problem following the rapid expansion of electronic gaming machines into hotels and clubs over the last 10 years. Recent literature indicates that certain factors can influence problem gambling severity, such as psychiatric co-morbidity and personality traits, gambling related cognitions, substance use and gender. This study investigated 127 treatment seeking problem gamblers at baseline, who completed a range of self report measures including gambling severity. Using block-wise multiple regression modelling we found gambling related urge, gambling related cognitions, and depression were significant predictors of problem gambling severity. High levels of anxiety and stress were also found amongst this sample. These results have implications for health practitioners in assessment and treatment planning for problem gamblers and will possibly contribute to further development of gambling related measures. (PsycInfo Database Record (c) 2020 APA, all rights reserved)</t>
  </si>
  <si>
    <t>Preferred electronic gaming machine environments of recreational versus problem gamblers: An in-venue mixed methods study.</t>
  </si>
  <si>
    <t>Thorne, Hannah Briony; Goodwin, Belinda; Langham, Erika; Rockloff, Matthew; Rose, Judy</t>
  </si>
  <si>
    <t>10.4309/jgi.2016.34.12</t>
  </si>
  <si>
    <t>The aim of the current study was to examine the different EGM environmental preferences of recreational compared to problem gamblers in Australia. Semi-structured interviews were conducted with 59 EGM gamblers recruited from EGM venues in Queensland and New South Wales, Australia. Interview data were organised using a thematic analysis into 42 major environmental features that gamblers identified as being of importance in choosing where and what to play. The frequency with which certain environmental characteristics were mentioned was analysed quantitatively, along with demographic information and PGSI status. Results showed that the most common reason for selecting the gambling platform was social, and in-venue gambling was largely but not exclusively preferred for this reason. The most frequently mentioned reason for selecting the provider was based on being close to home and enjoying the service at the venue. Finally, games were frequently selected based on features such as free spins, minimum bet sizes, graphics and in-game sounds. The survey results identified that persons experiencing gambling problems more frequently mentioned the availability of a number of game choices and the perceived potential for winning as important aspects in choosing an EGM environment. This study provides some preliminary evidence on what features of the EGM environment are important to players, and most conducive to safer gambling environments. The findings from this study will inform policy initiatives for player protection through the development of safer EGM gambling environments. (PsycINFO Database Record (c) 2019 APA, all rights reserved)</t>
  </si>
  <si>
    <t>Prevalence and associated factors of Internet gaming disorder among community dwelling adults in Macao, China.</t>
  </si>
  <si>
    <t>Wu, Anise M. S.; Chen, Juliet Honglei; Tong, Kwok-Kit; Yu, Shu; Lau, Joseph T. F.</t>
  </si>
  <si>
    <t>10.1556/2006.7.2018.12</t>
  </si>
  <si>
    <t>Background and aims: Internet gaming disorder (IGD) has been mainly studied among adolescents, and no research to date has examined its prevalence in general Chinese adult populations. This study estimated the prevalence of probable IGD in community-dwelling adults in Macao, China. Associations between IGD and psychological distress (i.e., depression and anxiety) as well as IGD and character strength (i.e., psychological resilience and purpose in life) were also tested. Methods: A random, representative sample of 1,000 Chinese residents (44% males; mean age = 40.0) was surveyed using a telephone poll design from October to November 2016. Results: The estimated prevalence of probable IGD was 2.0% of the overall sample and 4.3% among the recent gamers (n = 473), with no statistically significant sex and age effects observed (p &gt; .05). The two most prevalent IGD symptoms were mood modification and continued engagement, despite negative consequences. Probable IGD respondents were more vulnerable to psychological distress (25.0% and 45.0% for moderate or above levels of depression and anxiety, respectively) than their non-IGD counterparts. They also reported a lower level of psychological resilience than non-IGD respondents. No significant buffering effect of the two character strength variables on the distress–IGD relationship was found. Discussion and conclusions: These results provide empirical evidence that IGD is a mental health threat not only to adolescents but also to adults. IGD was significantly associated with psychological distress, which should be addressed in conjunction with IGD symptoms in interventions. Inclusion of gamers of both sexes and different age groups in future prevention programs is also recommended. (PsycINFO Database Record (c) 2018 APA, all rights reserved)</t>
  </si>
  <si>
    <t>Prevalence of Internet gaming disorder in adolescents: A meta‐analysis across three decades.</t>
  </si>
  <si>
    <t>Fam, Jia Yuin</t>
  </si>
  <si>
    <t>10.1111/sjop.12459</t>
  </si>
  <si>
    <t>The inclusion of 'Internet gaming disorder (IGD)' in the fifth edition of Diagnostic and statistical manual of mental disorders (DSM‐5) creates a possible line of research. Despite the fact that adolescents are vulnerable to IGD, studies had reported wide array of prevalence estimates in this population. The aim of this paper is to review the published studies on prevalence of IGD among adolescents. Relevant studies prior to March 2017 were identified through databases. A total of 16 studies met the inclusion criteria. The pooled prevalence of IGD among adolescents was 4.6% (95% CI = 3.4%–6.0%). Male adolescents generally reported higher prevalence rate (6.8%, 95% CI = 4.3%–9.7%) than female adolescents (1.3%, 95% CI = 0.6%–2.2%). Subgroup analyses revealed that prevalence estimates were highest when studies were conducted in: (i) 1990s; (ii) use DSM criteria for pathological gambling; (iii) examine gaming disorder; (iv) Asia; and (v) small samples (&lt; 1,000). This study confirms the alarming prevalence of IGD among adolescents, especially among males. Given the methodological deficits in past decades (such as reliance on DSM criteria for 'pathological gambling,' inclusion of the word 'Internet,' and small sample sizes), it is critical for researchers to apply a common methodology for assess this disorder. (PsycInfo Database Record (c) 2020 APA, all rights reserved)</t>
  </si>
  <si>
    <t>Prevalence of internet gaming disorder in German adolescents: Diagnostic contribution of the nine DSM‐5 criteria in a state‐wide representative sample.</t>
  </si>
  <si>
    <t>Rehbein, Florian; Kliem, Sören; Baier, Dirk; Mößle, Thomas; Petry, Nancy M.</t>
  </si>
  <si>
    <t>10.1111/add.12849</t>
  </si>
  <si>
    <t>Background and aims: Internet gaming disorder (IGD) is included as a condition for further study in Section 3 of the DSM‐5. Nine criteria were proposed with a threshold of five or more criteria recommended for diagnosis. The aims of this study were to assess how the specific criteria contribute to diagnosis and to estimate prevalence rates of IGD based on DSM‐5 recommendations. Design Large‐scale, state‐representative school survey using a standardized questionnaire. Setting: Germany (Lower Saxony). Participants: A total of 11 003 ninth‐graders aged 13–18 years (mean = 14.88, 51.09% male). Measurements IGD was assessed with a DSM‐5 adapted version of the Video Game Dependency Scale that covered all nine criteria of IGD. Findings: In total, 1.16% [95% confidence interval (CI) = 0.96, 1.36] of respondents were classified with IGD according to DSM‐5 recommendations. IGD students played games for longer periods, skipped school more often, had lower grades in school, reported more sleep problems and more often endorsed feeling ‘addicted to gaming’ than their non‐IGD counterparts. The most frequently reported DSM‐5 criteria overall were ‘escape adverse moods’ (5.30%) and ‘preoccupation’ (3.91%), but endorsement of these criteria rarely related to IGD diagnosis. Conditional inference trees showed that the criteria ‘give up other activities’, ‘tolerance’ and ‘withdrawal’ were of key importance for identifying IGD as defined by DSM‐5. Conclusions: Based on a state‐wide representative school survey in Germany, endorsement of five or more criteria of DSM‐5 internet gaming disorder (IGD) occurred in 1.16% of the students, and these students evidence greater impairment compared with non‐IGD students. Symptoms related to ‘give up other activities’, ‘tolerance’ and ‘withdrawal’ are most relevant for IGD diagnosis in this age group. (PsycINFO Database Record (c) 2019 APA, all rights reserved)</t>
  </si>
  <si>
    <t>Prevalence of pathological Internet use in a representative German sample of adolescents: Results of a latent profile analysis.</t>
  </si>
  <si>
    <t>Wartberg, Lutz; Kriston, Levente; Kammerl, Rudolf; Petersen, Kay-Uwe; Thomasius, Rainer</t>
  </si>
  <si>
    <t>Psychopathology</t>
  </si>
  <si>
    <t>10.1159/000365095</t>
  </si>
  <si>
    <t>Background: Pathological internet use is of increasing significance in several industrial nations. Sampling and Methods: We surveyed a representative German quota sample of 1,723 adolescents (aged 14–17 years) and 1 caregiver each. We conducted a latent profile analysis to identify a high-risk group for pathological internet use. Results: Overall, 3.2% of the sample formed a profile group with pathological internet use. In contrast to other published studies, the results of the latent profile analysis were verified not only by self-assessments of the youth’s but also by external ratings of the caregivers. In addition to the pathological internet use, the high-risk group showed lower levels of family functioning and life satisfaction as well as more problems in family interactions. Conclusions: The results showed a considerable prevalence of pathological internet use in adolescents and emphasized the need for preventive and therapeutic approaches. (PsycINFO Database Record (c) 2019 APA, all rights reserved)</t>
  </si>
  <si>
    <t>Prevalence rate of internet addiction among japanese college students: Two cross‐sectional studies and reconsideration of cut‐off points of Young’s Internet Addiction Test in Japan.</t>
  </si>
  <si>
    <t>Tateno, Masaru; Teo, Alan R.; Shiraishi, Masaki; Tayama, Masaya; Kawanishi, Chiaki; Kato, Takahiro A.</t>
  </si>
  <si>
    <t>10.1111/pcn.12686</t>
  </si>
  <si>
    <t>Aim: Due to variation in estimates of the prevalence of Internet addiction (IA) in prior research, we conducted two cross‐sectional studies over 2 years investigating the prevalence rate of IA in college students in Japan and reconsidered appropriate cut‐off points of a self‐rating scale to screen possible IA. Methods: This study was composed of two parts: survey I in 2014 and survey II in 2016, which were conducted in the same schools with an interval of 2 years. The study questionnaire included questions about demographics and Internet use, and Young's Internet Addiction Test (IAT). Additionally, the subjects in survey II were asked about self‐reported IA. Results: There were 1005 respondents in total with a mean age (± SD) of 18.9 ± 1.3 years. The mean IAT scores remained stable between 2014 and 2016: 45.2 ± 12.6 in survey I and 45.5 ± 13.1 in survey II (overall mean IAT score of 45.4 ± 13.0). With respect to self‐reported IA in survey II, a total of 21.6% admitted to having IA (score of 5 or 6 on a 6‐point Likert scale). We categorized these subjects as IA, and the remainder as non‐IA. The mean IAT score showed a significant difference between these two groups (57.8 ± 14.3 vs 42.1 ± 10.7, P &lt; 0.001). Conclusion: The severity of IA symptoms among Japanese college students has appeared stable in recent years, with mean IAT scores of over 40. Our results suggest that a screening score cut‐off of 40 on the IAT could be reconsidered and that 50 might be proposed for the cut‐off. (PsycINFO Database Record (c) 2019 APA, all rights reserved)</t>
  </si>
  <si>
    <t>Prevention of Internet addiction: A systematic review.</t>
  </si>
  <si>
    <t>Vondráčková, Petra; Gabrhelík, Roman</t>
  </si>
  <si>
    <t>10.1556/2006.5.2016.085</t>
  </si>
  <si>
    <t>Background and aims: Out of a large number of studies on Internet addiction, only a few have been published on the prevention of Internet addiction. The aim of this study is provide a systematic review of scientific articles regarding the prevention of Internet addiction and to identify the relevant topics published in this area of interest. Methods: The Preferred Reporting Items for Systematic Reviews and Meta-Analyses guidelines were adopted. The EBSCO, ProQuest Central, and PubMed databases were searched for texts published in English and Spanish between January 1995 and April 2016. A total of 179 original texts were obtained. After de-duplication and topic-relevance review, 108 texts were systematically classified and subjected to descriptive analysis and subsequent content analysis. Results: The results of the content analysis yielded the following thematic areas: (a) target groups, (b) the improvement of specific skills, (c) program characteristics, and (d) environmental interventions. Discussion and conclusion: Literature on the prevention of Internet addiction is scarce. There is an urgent need to introduce and implement new interventions for different at-risk populations, conduct well-designed research, and publish data on the effectiveness of these interventions. Developing prevention interventions should primarily target children and adolescents at risk of Internet addiction but also parents, teachers, peers, and others who are part of the formative environment of children and adolescents at risk of Internet addiction. Newly designed interventions focused on Internet addiction should be rigorously evaluated and the results published. (PsycINFO Database Record (c) 2019 APA, all rights reserved)</t>
  </si>
  <si>
    <t>Prize level and debt size: Impact on gambling behaviour.</t>
  </si>
  <si>
    <t>Crewe-Brown, Courtney; Blaszczynski, Alex; Russell, Alex</t>
  </si>
  <si>
    <t>10.1007/s10899-013-9379-4</t>
  </si>
  <si>
    <t>No studies to date have specifically determined the relationship between prize levels, debt size, and impulsivity on reported gambling behaviour on Electronic Gaming Machines (EGM). The present study reports the findings of a pilot study designed to investigate whether or not the likelihood of increasing the size of a bet was related to the level of prize offered and personal debt. The sample consisted of 171 first year psychology students (61 males and 120 females). Participants completed a series of gambling vignettes designed to elicit data on reported bet size according to different prize levels and debt sizes; the Eysenck Impulsivity Scale (Eysenck and Eysenck 1977); the Canadian Problem Gambling Index; and an author-constructed questionnaire eliciting data on demographic and gambling behaviours. Results indicated that as prize levels increase the odds (relative risk) of an individual placing a bet on an EGM and the amount of money reportedly bet tends to increase. A negative relationship between debt size and reported gambling behaviour moderated by prize level was found. No differences were found in the odds of placing a bet according to impulsivity. It was concluded that prize and debt sizes do influence propensities to gamble and level of bets. The findings have implications for restricting jackpot and general prize levels as a responsible gambling strategy designed to reduce motivations to gamble. (PsycINFO Database Record (c) 2016 APA, all rights reserved)</t>
  </si>
  <si>
    <t>Problem gamblers are hyposensitive to wins: An analysis of skin conductance responses during actual gambling on electronic gaming machines.</t>
  </si>
  <si>
    <t>Lole, Lisa; Gonsalvez, Craig J.; Barry, Robert J.; Blaszczynski, Alex</t>
  </si>
  <si>
    <t>10.1111/psyp.12198</t>
  </si>
  <si>
    <t>Physiological arousal is purportedly a key determinant in the development and maintenance of gambling behaviors, with problem gambling conceptualized in terms of abnormal autonomic responses. Theoretical conceptualizations of problem gambling are discordant regarding the nature of deficit in this disorder; some accounts posit that problem gamblers are hypersensitive to reward, and others that they are hyposensitive to reward and/or punishment. Previous research examining phasic electrodermal responses in gamblers has been limited to laboratory settings, and reactions to real gaming situations need to be examined. Skin conductance responses (SCRs) to losses, wins, and losses disguised as wins (LDWs) were recorded from 15 problem gamblers (PGs) and 15 nonproblem gamblers (NPGs) while they wagered their own money during electronic gaming machine play. PGs demonstrated significantly reduced SCRs to reward. SCRs to losses and LDWs did not differ for either PGs or NPGs. This hyposensitivity to wins may reflect abnormalities in incentive processing, and may represent a potential biological marker for problem gambling. (PsycINFO Database Record (c) 2019 APA, all rights reserved)</t>
  </si>
  <si>
    <t>Problem gambling family impacts: Development of the Problem Gambling Family Impact Scale.</t>
  </si>
  <si>
    <t>Dowling, N. A.; Suomi, A.; Jackson, A. C.; Lavis, T.</t>
  </si>
  <si>
    <t>10.1007/s10899-015-9582-6</t>
  </si>
  <si>
    <t>Although family members of problem gamblers frequently present to treatment services, problem gambling family impacts are under-researched. The most commonly endorsed items on a new measure of gambling-related family impacts [Problem Gambling Family Impact Measure (PG-FIM: Problem Gambler version)] by 212 treatment-seeking problem gamblers included trust (62.5 %), anger (61.8 %), depression or sadness (58.7 %), anxiety (57.7 %), distress due to gambling-related absences (56.1 %), reduced quality time (52.4 %), and communication breakdowns (52.4 %). The PG-FIM (Problem Gambler version) was comprised of three factors: (1) financial impacts, (2) increased responsibility impacts, and (3) psychosocial impacts with good psychometric properties. Younger, more impulsive, non-electronic gaming machine (EGM) gamblers who had more severe gambling problems reported more financial impacts; non-EGM gamblers with poorer general health reported more increased responsibility impacts; and more impulsive non-EGM gamblers with more psychological distress and higher gambling severity reported more psychosocial impacts. The findings have implications for the development of interventions for the family members of problem gamblers. (PsycINFO Database Record (c) 2019 APA, all rights reserved)</t>
  </si>
  <si>
    <t>Problem Gambling in Australian PTSD Treatment-Seeking Veterans.</t>
  </si>
  <si>
    <t>Biddle, Dirk; Hawthorne, Graeme; Forbes, David; Coman, Greg</t>
  </si>
  <si>
    <t>Journal of Traumatic Stress</t>
  </si>
  <si>
    <t>10.1002/jts.20084</t>
  </si>
  <si>
    <t>This study explored gambling among Australian veterans entering posttraumatic stress treatment programs (n = 153). Twenty-eight percent reached the South Oaks Gambling Screen (SOGS) criteria for probable problem gambling, as did 17% on the DSM-IV gambling scale (Diagnostic and Statistical Manual of Mental Disorders, Fourth Edition; American Psychiatric Association, 1994). Almost all problem gamblers reported gambling to escape problems in other areas of their lives. The strongest independent predictor of problem gambling was gambling weekly or more often on electronic gaming machines. There was no significant relationship between problem gambling, posttraumatic stress disorder (PTSD), anxiety, depression, or alcohol use. The study identified an entrenched gambling culture among PTSD treatment-seeking veterans, finding these veterans indulge in many different forms of gambling and that these forms are mediated by situational factors that provide both casual and formal gambling opportunities. (PsycINFO Database Record (c) 2019 APA, all rights reserved)</t>
  </si>
  <si>
    <t>Problem gaming: A short primer.</t>
  </si>
  <si>
    <t>Gorman, Thomas E.; Gentile, Douglas A.; Green, C. Shawn</t>
  </si>
  <si>
    <t>American Journal of Play</t>
  </si>
  <si>
    <t>As the popularity of video games has risen so too has the worry about the problems associated with playing them. The authors review the research concerning problem gaming, its similarity to some clinical addictions like gambling and drug and alcohol abuse, and current treatment options. They conclude that, regardless of how researchers and medical professionals assess the nature of a gaming disorder, few who play video games experience negative consequences from doing so and, at best, only a small subset of players might be considered to suffer from an addiction to it. (PsycInfo Database Record (c) 2020 APA, all rights reserved)</t>
  </si>
  <si>
    <t>Problematic gaming behavior among Finnish junior high school students: Relation to socio-demographics and gaming behavior characteristics.</t>
  </si>
  <si>
    <t>Männikkö, Niko; Ruotsalainen, Heidi; Demetrovics, Zsolt; Lopez-Fernandez, Olatz; Myllymäki, Laura; Miettunen, Jouko; Kääriäinen, Maria</t>
  </si>
  <si>
    <t>Behavioral Medicine</t>
  </si>
  <si>
    <t>10.1080/08964289.2017.1378608</t>
  </si>
  <si>
    <t>Multiplatform digital media use and gaming have been increased in recent years. The aim of this study was to examine associations between sociodemographics and digital gaming behavior characteristics (i.e., gaming time, medium, and genres) with problematic gaming behavior in adolescents. A convenience sample of Finnish junior high school students (n = 560; mean age 14 years, ranging from 12 to 16 years) participated in the cross-sectional survey, of which, 83% (n = 465) reported having played digital games regularly. Sociodemographic data, different forms of digital media use, gaming behavior characteristics and problematic gaming behavior was assessed. Study participants spent on average one hour per day playing digital games; casual games (23.9%), shooting games (19.8%), and sport games (12.9%), were the most popular games among participants. By using regression analysis, a blended family structure and gaming time related positively to problematic gaming behavior. Preferences for game genres such as solo, Massively Multiplayer Online Role-Playing and strategy-management games were also positively associated with problematic use of digital games. These findings provide knowledge that can be utilized in the prevention of the possible negative consequences of digital gaming. (PsycInfo Database Record (c) 2020 APA, all rights reserved)</t>
  </si>
  <si>
    <t>Problematic gaming exists and is an example of disordered gaming: Commentary on: Scholars’ open debate paper on the World Health Organization ICD-11 Gaming Disorder proposal (Aarseth et al.).</t>
  </si>
  <si>
    <t>Griffiths, Mark D.; Kuss, Daria J.; Lopez-Fernandez, Olatz; Pontes, Halley M.</t>
  </si>
  <si>
    <t>10.1556/2006.6.2017.037</t>
  </si>
  <si>
    <t>Background: The recent paper by Aarseth et al. (2016) questioned whether problematic gaming should be considered a new disorder particularly because 'Gaming Disorder' (GD) has been identified as a disorder to be included in the next (11th) revision of the World Health Organization’s International Classification of Diseases (ICD-11). Methods: This study uses contemporary literature to argue why GD should be included in the ICD-11. Results: Aarseth and colleagues acknowledge that there is much literature (including papers by some of the authors themselves) that some individuals experience serious problems with video gaming. How can such an activity be seriously problematic yet not disordered? Similar to other addictions, gaming addiction is relatively rare and is in essence a syndrome (i.e., a condition or disorder characterized by a set of associated symptoms that tend to occur under specific circumstances). Consequently, not everyone will exhibit exactly the same set of symptoms and consequences, and this partly explains why those working in the problematic gaming field often disagree on symptomatology. Conclusions: Research into gaming is not about pathologizing healthy entertainment, but about pathologizing excessive and problematic behaviors that cause significant psychological distress and impairment in an individual’s life. These are two related, but (ultimately) very distinct phenomena. While being aware that gaming is a pastime activity which is enjoyed non-problematically by many millions of individuals worldwide, it is concluded that problematic gaming exists and that it is an example of disordered gaming. (PsycINFO Database Record (c) 2019 APA, all rights reserved)</t>
  </si>
  <si>
    <t>Problematic gaming is associated with some health-related behaviors among finnish vocational school students.</t>
  </si>
  <si>
    <t>Männikkö, Niko; Ruotsalainen, Heidi; Tolvanen, Asko; Kääriäinen, Maria</t>
  </si>
  <si>
    <t>10.1007/s11469-019-00100-6</t>
  </si>
  <si>
    <t>The objective of this work was to examine the connections between problematic digital gaming and various health-related behavior characteristics in a population of vocational school students. Data collection was performed (N = 1335) via an online survey in vocational school units in northern Finland. The survey incorporated the Internet Gaming Disorder Test (IGD10) as well as self-reported measures including questions on socio-demographics, information on the living arrangements of participants, gaming habits, and health-related behaviors. Eighty-four percent (n = 773) of the respondents (an average age of 17.5 years [SD = 4.4]) played digital games regularly. Male gender, daily game use, having no close friends, self-perceived underweight status and monthly drug use were all significantly and positively associated with problematic gaming scores. Engagement in digital game playing was especially associated with participants who lived with a friend or friends or in a blended family structure engagement. These findings have implications for counselors and researchers working on the health-related behaviors of vocational school students. (PsycINFO Database Record (c) 2019 APA, all rights reserved)</t>
  </si>
  <si>
    <t>Problematic internet use: A scoping review—Longitudinal research on a contemporary social problem, 2006–2017.</t>
  </si>
  <si>
    <t>Dahl, Daniel; Bergmark, Karin Helmersson</t>
  </si>
  <si>
    <t>NAT Nordisk alkohol &amp; narkotikatidskrift</t>
  </si>
  <si>
    <t>10.1177/1455072520941997</t>
  </si>
  <si>
    <t>Background and aims: Problematic internet use (PIU), and kindred concepts such as internet addiction (IA), make up a growing research field, partly due to the suggested inclusion of internet gaming disorder in a future DSM-6 as well as the fact that gaming disorder is on its way to being included in the ICD-11. Conclusions from research are far from unified. This study aims to synthesise the research field of problematic internet use/internet addiction/gaming disorder, with a focus on the reporting of prevalence and change. Methods: Longitudinal studies of PIU/IA formed the basis for a scoping review. Systematic searches of Web of Science, Scopus and Proquest, for peer-reviewed and published articles based on empirical data collected at a minimum of two time points for studies, and with an end point set at 2017, led to the inclusion of 97 studies. Endnote X7 was used to organise the results and NVivo 11 was used for synthesising the results. Results: Analyses focused on prevalence and change. Findings show variation among measures and prevalence as well as in reported outcomes relating to social life and other problems. Most studies reported relations between PIU/IA and other problems in life, but no specific time order could be established. Furthermore, many studies did not present data on prevalence or change even though using a longitudinal survey design. Discussion and conclusions: In summary, the research field is plagued by a lack of consensus and common understanding, regarding both measures, perceptions of the problem, and findings. (PsycInfo Database Record (c) 2021 APA, all rights reserved)</t>
  </si>
  <si>
    <t>Problematic Internet use: Theory, research, and clinical perspectives.</t>
  </si>
  <si>
    <t>Schimmenti, Adriano</t>
  </si>
  <si>
    <t>This editorial presents the current issue of Clinical Neuropsychiatry: Journal of Treatment Evaluation. This special issue includes original articles dealing with both the conceptualization and the psychological, social, clinical, and health correlates of problematic Internet use. It is worth noting here that the locution 'problematic Internet use' was preferred over many other common terms that more or less apply in the current research context, such as Internet addiction, pathological Internet use, compulsive Internet use. excessive Internet use, or Internet gaming disorder. In fact, on the theoretical level, problematic Internet use is a more general and comprehensive concept than the others arc. Thus, it could be more appropriate to use it for a collection of articles dealing with a wide range of problems related 10 the abuse and misuse of the Internet. (PsycINFO Database Record (c) 2017 APA, all rights reserved)</t>
  </si>
  <si>
    <t>Problematic video game use as an emotional coping strategy: Evidence from a sample of MMORPG gamers.</t>
  </si>
  <si>
    <t>Blasi, Maria Di; Giardina, Alessandro; Giordano, Cecilia; Coco, Gianluca Lo; Tosto, Crispino; Billieux, Joel; Schimmenti, Adriano</t>
  </si>
  <si>
    <t>10.1556/2006.8.2019.02</t>
  </si>
  <si>
    <t>Background: A positive relationship between problematic gaming and escapism motivation to play video games has been well established, suggesting that problematic gaming may result from attempts to deal with negative emotions. However, to date, no study has examined how emotion dysregulation affects both escapism motives and problematic gaming patterns. Methods: Difficulties in emotion regulation, escapism, and problematic involvement with video games were assessed in a sample of 390 World of Warcraft players. A structural equation modeling framework was used to test the hypothesis that escapism mediates the relationship between emotion dysregulation and problematic gaming. Results: Statistical analyses showed that difficulties in emotion regulation predicted both escapism motives and problematic gaming, and that escapism partially mediated this relationship. Conclusion: Our findings support the view that problematic players are likely to escape in online games as a maladaptive coping strategy for dealing with adverse emotional experiences. (PsycInfo Database Record (c) 2020 APA, all rights reserved)</t>
  </si>
  <si>
    <t>Proteus effect profiles: How do they relate with disordered gaming behaviours?</t>
  </si>
  <si>
    <t>Stavropoulos, Vasileios; Pontes, Halley M.; Gomez, Rapson; Schivinski, Bruno; Griffiths, Mark</t>
  </si>
  <si>
    <t>10.1007/s11126-020-09727-4</t>
  </si>
  <si>
    <t>AbstractGamers represent themselves in online gaming worlds through their avatars. The term 'Proteus Effect' (PE) defines the potential influences of the gamers’ avatars on their demeanour, perception and conduct and has been linked with excessive gaming. There is a significant lack of knowledge regarding likely distinct PE profiles and whether these could be differentially implicated with disordered gaming. A normative group of 1022 World of Warcraft (WoW) gamers were assessed in the present study (Mean age = 28.60 years). The Proteus Effect Scale (PES) was used to evaluate the possible avatar effect on gamers’ conduct, and the Internet Gaming Disorder Scale–Short-Form was used to examine gaming disorder behaviors. Latent class profiling resulted in three distinct PE classes, ‘non-influenced-gamers’ (NIGs), ‘perception-cognition-influenced-gamers’ (PCIGs), and ‘emotion-behaviour-influenced-gamers’ (EBIGs). The NIGs reported low rates across all PES items. The PCIGs indicated higher avatar influence in their perception-experience but did not report being affected emotionally. The EBIGs indicated significantly higher avatar influence in their emotion and behaviour than the other two classes but reported stability in their perception of aspects independent of their avatar. Gaming disorder behaviours were reduced for the NIGs and progressively increased for the PCIGs and the EBIGs. (PsycINFO Database Record (c) 2020 APA, all rights reserved)</t>
  </si>
  <si>
    <t>Proximal and distal risk factors for gambling problems specifically associated with electronic gaming machines.</t>
  </si>
  <si>
    <t>Hing, Nerilee; Russell, Alex M. T.</t>
  </si>
  <si>
    <t>10.1007/s10899-019-09867-8</t>
  </si>
  <si>
    <t>Electronic gaming machines (EGMs) are widely used and the gambling product most commonly associated with harmful gambling. Understanding factors that increase the risk of problematic EGM play is therefore important. Previous studies into risk factors for EGM gambling have used measures of problem gambling based on an individual’s total gambling activity, which therefore do not distinguish harmful gambling specifically associated with EGMs. This study used an EGM-specific measure (PGSI-EGM) to achieve its aim of identifying risk factors specifically associated with problematic EGM play. By removing nuisance effects from other gambling forms that higher-risk gamblers typically engage in, this approach provides a more accurate assessment of the determinants of EGM-related problems. An online survey was completed by 1932 at-least monthly EGM players in Australia. It measured demographics, EGM gambling behaviour, motivations, gambling urges, gambling fallacies, trait self-control, alcohol misuse, and the PGSI-EGM. A penalised regression model identified the most important proximal predictors of higher-risk EGM gambling as: higher gambling urges, higher levels of erroneous cognitions, playing EGMs more frequently, higher session expenditure, longer sessions, usually playing EGMs alone, and playing EGMs in more venues. Lower trait self control was the strongest distal determinant. Higher-risk EGM players tended to be younger, male, more educated, never married, to have higher (although still modest) incomes, and be more likely to have alcohol problems. These findings can inform interventions such as treatment, consumer education and venue interventions. (PsycInfo Database Record (c) 2020 APA, all rights reserved)</t>
  </si>
  <si>
    <t>Psychological vulnerability and problem gambling: An application of Durand Jacobs' general theory of addictions to electronic gaming machine playing in Australia.</t>
  </si>
  <si>
    <t>McCormick, Jessica; Delfabbro, Paul; Denson, Linley A.</t>
  </si>
  <si>
    <t>10.1007/s10899-011-9281-x</t>
  </si>
  <si>
    <t>The aim of this study was to conduct an empirical investigation of the validity of Jacobs' (in J Gambl Behav 2:15–31, 1986) general theory of addictions in relation to gambling problems associated with electronic gaming machines (EGM). Regular EGM gamblers (n = 190) completed a series of standardised measures relating to psychological and physiological vulnerability, substance use, dissociative experiences, early childhood trauma and abuse and problem gambling (the Problem Gambling Severity Index). Statistical analysis using structural equation modelling revealed clear relationships between childhood trauma and life stressors and psychological vulnerability, dissociative-like experiences and problem gambling. These findings confirm and extend a previous model validated by Gupta and Derevensky (in J Gambl Stud 14: 17–49, 1998) using an adolescent population. The significance of these findings are discussed for existing pathway models of problem gambling, for Jacobs' theory, and for clinicians engaged in assessment and intervention. (PsycINFO Database Record (c) 2019 APA, all rights reserved)</t>
  </si>
  <si>
    <t>Psychological well-being and adolescents’ Internet addiction: A school-based cross-sectional study in Hong Kong.</t>
  </si>
  <si>
    <t>Cheung, Johnson Chun-Sing; Chan, Kevin Hin-Wang; Lui, Yuet-Wah; Tsui, Ming-Sum; Chan, Chitat</t>
  </si>
  <si>
    <t>10.1007/s10560-018-0543-7</t>
  </si>
  <si>
    <t>This study examines the correlations of adolescents’ self-esteem, loneliness and depression with their internet use behaviors with a sample of 665 adolescents from seven secondary schools in Hong Kong. The results suggest that frequent online gaming is more strongly correlated to internet addiction and such correlation is higher than other predictors of internet addiction in online behaviors including social interactions or viewing of pornographic materials. Male adolescents tend to spend more time on online gaming than female counterparts. In terms of the effect of internet addiction on adolescents’ psychological well-being, self-esteem is negatively correlated with internet addiction, whereas depression and loneliness are positively correlated with internet addiction. Comparatively, depression had stronger correlation with internet addiction than loneliness or self-esteem. A standardized definition and assessment tool for identifying internet addiction appears to be an unmet need. Findings from this study provide insights for social workers and teachers on designing preventive programs for adolescents susceptible to internet addiction, as well as emotional disturbance arising from internet addiction. (PsycInfo Database Record (c) 2020 APA, all rights reserved)</t>
  </si>
  <si>
    <t>Psychology of addictive behaviors.</t>
  </si>
  <si>
    <t>Chung, Tammy</t>
  </si>
  <si>
    <t>10.1037/adb0000429</t>
  </si>
  <si>
    <t>Having served as Associate Editor of Psychology of Addictive Behaviors (PAB) with three distinguished editors, Dr. Nancy Petry, Dr. Stephen Maisto, and Dr. Howard Shaffer, the author has learned from the very best how to work with other authors and reviewers to publish cutting-edge papers that will have a strong and sustained impact on the field. The author is grateful for their mentoring and the opportunity to apply what she has learned as Interim Editor of PAB, albeit under the untimely circumstances of Dr. Petry’s death from cancer in July 2018. She aims to continue Dr. Petry’s vision of PAB as one of the few journals to cover the full range of addictions, including behavioral addictions such as gambling, excessive Internet use, online gaming, and food addiction (Petry, 2015). High-quality reviews remain a priority at PAB to ensure that the journal continues to be a top-choice outlet for exciting new findings driving the field. PAB also is increasing efforts to recognize reviewer contributions to the journal and the participation of early career investigators as reviewers (PsycINFO Database Record (c) 2018 APA, all rights reserved)</t>
  </si>
  <si>
    <t>10.1037/adb0000429_2</t>
  </si>
  <si>
    <t>Having served as Associate Editor of Psychology of Addictive Behaviors (PAB) with three distinguished editors, Dr. Nancy Petry, Dr. Stephen Maisto, and Dr. Howard Shaffer, the author learned from the very best how to work with authors and reviewers to publish cutting-edge papers that will have a strong and sustained impact on the field. The author is grateful for their mentoring and the opportunity to apply what she has learned as Interim Editor of PAB, albeit under the untimely circumstances of Dr. Petry’s death from cancer in July 2018. The author is to continue Dr. Petry’s vision of PAB as one of the few journals to cover the full range of addictions, including behavioral addictions such as gambling, excessive Internet use, online gaming, and food addiction. An upcoming special issue of PAB, edited by Dr. Catherine Stanger and Dr. John Roll, will honor the broad and lasting impact of Dr. Petry’s research program in multiple areas in the field of addiction: contingency management, behavioral economics, and gambling behavior, to name just a few. (PsycINFO Database Record (c) 2018 APA, all rights reserved)</t>
  </si>
  <si>
    <t>Psychometric evaluation of the adolescent and parent versions of the Gaming Addiction Identification Test (GAIT).</t>
  </si>
  <si>
    <t>Vadlin, Sofia; Åslund, Cecilia; Rehn, Mattias; Nilsson, Kent W.</t>
  </si>
  <si>
    <t>10.1111/sjop.12250</t>
  </si>
  <si>
    <t>The objective of the study is to evaluate the psychometric properties of the Gaming Addiction Identification Test (GAIT) and its parent version (GAIT‐P), in a representative community sample of adolescents and parents in Västmanland, Sweden. Self‐rated and parent‐rated gaming addictive symptoms identified by GAIT and GAIT‐P were analyzed for frequency of endorsement, internal consistency, concordance, factor structure, prevalence of Internet gaming disorder (IGD), concurrence with the Gaming Addiction Scale for Adolescents, 7‐item version (GAS) and the parent version of GAS (GAS‐P), and for sex differences. The 12‐month prevalence of IGD was found to be 1.3% with GAIT and 2.4% with GAIT‐P. Results also indicate promising psychometric results within this population, with high internal consistency, and high concurrent validity with GAS and GAS‐P. Concordance between adolescents and parents ratings was high, although moderate in girls. Although exploratory factor analysis indicated poor model fit, it also indicated unidimensionality and high factor loadings in all analyses. GAIT and GAIT‐P are suitable for continued use in measuring gaming addiction in adolescents, and, with the additional two items, they now cover all nine IGD criteria. (PsycINFO Database Record (c) 2019 APA, all rights reserved)</t>
  </si>
  <si>
    <t>Psychometric evaluation of the Persian Internet Disorder Scale among adolescents.</t>
  </si>
  <si>
    <t>Lin, Chung-Ying; Ganji, Maryam; Pontes, Halley M.; Imani, Vida; Broström, Anders; Griffiths, Mark D.; Pakpour, Amir H.</t>
  </si>
  <si>
    <t>10.1556/2006.7.2018.88</t>
  </si>
  <si>
    <t>Background and aims: Given the growing epidemiological research interest concerning Internet addiction, brief instruments with a robust theoretical basis are warranted. The Internet Disorder Scale (IDS-15) is one such instrument that can be used to quickly assess the Internet addiction in an individual. However, only two language versions of the IDS-15 have been developed. This study translated the IDS-15 into Persian and examined its psychometric properties using comprehensive psychometric testing. Methods: After ensuring the linguistic validity of the Persian IDS-15, 1,272 adolescents (mean age = 15.53 years; 728 males) completed the IDS-15, Depression Anxiety Stress Scale (DASS), Internet Gaming Disorder Scale—Short Form (IGDS9-SF), and the Bergen Social Media Addiction Scale (BSMAS). Confirmatory factor analysis (CFA), Rasch models, regression analysis, and latent profile analysis (LPA) were carried out to test the psychometric properties of the Persian IDS-15. Results: Both CFA and Rasch supported the construct validity of the Persian IDS-15. Multigroup analysis in CFA and differential item functioning in Rasch indicated that male and female adolescents interpreted the IDS-15 items similarly. Regression analysis showed that the IDS-15 correlated with IGDS9-SF and BSMAS (ΔR² = .12 and .36, respectively) is stronger than the DASS (ΔR² = .03–.05). LPA based on IDS-15 suggests three subgroups for the sample. Significant differences in depression, anxiety, IGDS9-SF, and BSMAS were found among the three LPA subgroups. Conclusion: The Persian IDS-15 has robust psychometric properties as evidenced by both classical test theory and Rasch analysis. (PsycINFO Database Record (c) 2020 APA, all rights reserved)</t>
  </si>
  <si>
    <t>Psychometric properties and measurement invariance of the 7-item Game Addiction Scale (GAS) among Chinese college students.</t>
  </si>
  <si>
    <t>Liu, Yujie; Wang, Qian; Jou, Min; Wang, Baohong; An, Yang; Li, Zifan</t>
  </si>
  <si>
    <t>10.1186/s12888-020-02830-7</t>
  </si>
  <si>
    <t>Background: The 7-item Gaming Addiction Scale (GAS) has been used as a screening tool for addictive game use worldwide, and this study aimed to examine its psychometric properties and measurement invariance among college students in China. Methods: Full-time students from multiple colleges in China were recruited. A total of 1040 completed questionnaires were used in the final analysis. Reliability of the GAS was assessed by internal consistency and split-half reliability. Validity of the GAS was assessed by structural validity, convergent validity, discriminant validity, and concurrent validity. A series of Multigroup Confirmatory Factor Analysis (MG-CFA) were conducted to test and establish measurement invariance across gender, class standing, family income and parental educational level. Results: Exploratory factor analysis revealed a unidimensional structure of the GAS. The GAS exhibited excellent internal consistency (Cronbach’s α = 0.951, theta coefficient = 0.953, omega coefficient = 0.959) and structural validity (χ²/df = 0.877 (p &lt; 0.05), CFI = 0.999, TIL = 0.996, RMSEA =0.000). Concurrent validity of the GAS was confirmed by its correlation with problematic internet use, sleep quality, nine dimensions of psychiatric symptoms, and substance use. The GAS also demonstrated measurement invariance across father’s educational level (Δχ2 (df) = 19.128 (12), ΔCFI = −0.009, ΔRMSEA = 0.010 for weak factorial model; Δχ2 (df) = 50.109 (42), ΔCFI = −0.010, ΔRMSEA = 0.007 for strict factorial model.) and mother’s educational level (Δχ2 (df) = 6.679 (12), ΔCFI = 0.007, ΔRMSEA = −0.010 for weak factorial model; Δχ² (df) = 49.131 (42), ΔCFI = −0.009, ΔRMSEA = −0.004 for strict factorial model), as well as partial measurement invariance across gender (except for item 2), class standing (except for item 7) and family income (except for item 5). Conclusions: The Chinese version of the 7-item GAS can be an adequate assessment tool to assess internet gaming disorder among the college student population in China. (PsycInfo Database Record (c) 2020 APA, all rights reserved)</t>
  </si>
  <si>
    <t>Psychometric properties of a German version of the Young Diagnostic Questionnaire (YDQ) in two independent samples of adolescents.</t>
  </si>
  <si>
    <t>Wartberg, Lutz; Durkee, Tony; Kriston, Levente; Parzer, Peter; Fischer-Waldschmidt, Gloria; Resch, Franz; Sarchiapone, Marco; Wasserman, Camilla; Hoven, Christina W.; Carli, Vladimir; Wasserman, Danuta; Thomasius, Rainer; Brunner, Romuald; Kaess, Michael</t>
  </si>
  <si>
    <t>10.1007/s11469-016-9654-6</t>
  </si>
  <si>
    <t>The Young Diagnostic Questionnaire (YDQ) is the most frequently used unidimensional measure to assess pathological Internet use. To date, investigations on the factorial validity of the YDQ using confirmatory factor analysis (CFA) are not available in the scientific literature. Empirical findings on the psychometric properties of the German translation of the YDQ are also lacking. Data were collected on two German samples of 1444 and 2713 adolescents. A confirmatory factor analysis (CFA) was conducted. We also calculated reliability coefficients and correlations between the YDQ and external criteria of Internet use. The models showed excellent global goodness-of-fit and satisfying local parameters. A unidimensional model seems to fit the data very well. We observed rather low reliability coefficients. The results indicate an acceptable construct validity of the German YDQ. The German version of the YDQ is a suitable instrument for measuring pathological Internet use in adolescent populations. (PsycInfo Database Record (c) 2020 APA, all rights reserved)</t>
  </si>
  <si>
    <t>Psychometric properties of the 7-item Game Addiction Scale among French and German speaking adults.</t>
  </si>
  <si>
    <t>Khazaal, Yasser; Chatton, Anne; Rothen, Stephane; Achab, Sophia; Thorens, Gabriel; Zullino, Daniele; Gmel, Gerhard</t>
  </si>
  <si>
    <t>10.1186/s12888-016-0836-3</t>
  </si>
  <si>
    <t>Background: The 7-item Game Addiction Scale (GAS) is a used to screen for addictive game use. Both cross cross-linguistic validation and validation in French and German is needed in adult samples. The objective of the study is to assess the factorial structure of the French and German versions of the GAS among adults. Methods: Two samples of men from French (N = 3318) and German (N = 2665) language areas of Switzerland were assessed with the GAS, the Major Depression Inventory (MDI), the Brief Sensation Seeking Scale, and the Zuckerman-Kuhlman Personality Questionnaire (ZKPQ-50-cc). They were also assessed for cannabis and alcohol use. Results: The internal consistency of the scale was satisfactory (Cronbach α = 0.85). A one-factor solution was found in both samples. Small and positive associations were found between GAS scores and the MDI, as well as the Neuroticism-Anxiety and Aggression-Hostility subscales of the ZKPQ-50-cc. A small negative association was found with the ZKPQ-50-cc Sociability subscale. Conclusion: The GAS, in its French and German versions, is appropriate for the assessment of game addiction among adults. (PsycInfo Database Record (c) 2020 APA, all rights reserved)</t>
  </si>
  <si>
    <t>Psychometric properties of the Internet Gaming Disorder Test (IGDT-10) and problematic gaming behavior among Finnish vocational school students.</t>
  </si>
  <si>
    <t>10.1111/sjop.12533</t>
  </si>
  <si>
    <t>This study was conducted to investigate the psychometric properties of the Finnish version of the Internet Gaming Disorder Test (IGDT‐10), identify the proportion displaying problematic gaming behavior (PGB) among Finnish vocational school students, and characterize the relationships between sociodemographic factors and gaming characteristics predicting PGB in this population. This cross‐sectional study involving 773 students (mean age 17.5 years). Socio‐demographic and gaming behavior characteristics were established using a web‐based survey. A confirmatory factor analysis (CFA) showed that the IGDT‐10 test has appropriate psychometric properties. The proportion of students exhibiting PGB based on the DSM‐5 cut‐off threshold was 1.3%. Regression analysis showed that male gender, preference for gaming on a personal computer, gaming time, poor self‐perceived health status, and a preference for the solo and multiplayer online battle arenas (MOBA) game genres related positively to PGB scores. These findings demonstrate the appropriateness of the IGDT‐10 test for the assessment of problematic gaming among adults, and support further research on PGB in Finland. (PsycINFO Database Record (c) 2019 APA, all rights reserved)</t>
  </si>
  <si>
    <t>Psychometric properties of the problematic gaming questionnaire used to assess Finnish adolescents.</t>
  </si>
  <si>
    <t>Männikkö, Niko; Demetrovics, Zsolt; Ruotsalainen, Heidi; Myllymäki, Laura; Miettunen, Jouko; Kääriäinen, Maria</t>
  </si>
  <si>
    <t>In recent years, problematic gaming behavior has been a phenomenon of growing interest and in need of further empirical research worldwide. Due to a lack of research into problematic gaming behavior in Finland, this study aimed to investigate the psychometric properties of the Problematic Online Gaming Questionnaire (POGQ). Data collection was carried out in two junior high schools by using an online survey administered during the school class. A convenience sample of 560 adolescents completed a Finnish version of the POGQ along with the questions relating to socio-demographic and gaming behavior variables. The final analytical sample consisted of 465 gamers (37.2% females). Confirmatory factor analysis (CFA) demonstrated appropriate psychometric properties for the scale. Inter-item association across subscales of POGQ analyzed by using Cronbach’s alpha appeared to be satisfactory. Moderate positive correlations were found between time spent on games and problematic gaming behavior. The proportion of adolescents exhibiting problematic gaming behavior was 0.9% of the participants. In conclusion, these results demonstrated the suitability of the POGQ, in its Finnish version, for the assessment of problematic gaming behavior among adolescents. (PsycInfo Database Record (c) 2021 APA, all rights reserved)</t>
  </si>
  <si>
    <t>Psychometric testing of three Chinese online-related addictive behavior instruments among Hong Kong university students.</t>
  </si>
  <si>
    <t>Yam, Chun-Wai; Pakpour, Amir H.; Griffiths, Mark D.; Yau, Wai-Yan; Lo, Cheuk-Long Matthew; Ng, Jennifer M. T.; Lin, Chung-Ying; Leung, Hildie</t>
  </si>
  <si>
    <t>10.1007/s11126-018-9610-7</t>
  </si>
  <si>
    <t>Given that there is a lack of instruments assessing internet-related addictions among Chinese population, this study aimed to validate the Chinese version of the nine-item Internet Gaming Disorder Scales- Short Form (IGDS-SF9), Bergen Social Media Addiction Scale (BSMAS), and Smartphone Application-Based Addiction Scale (SABAS) among Hong Kong university students. Participants aged between 17 and 30 years participated in the present study (n = 307; 32.4% males; mean [SD] age = 21.64 [8.11]). All the participants completed the IGDS-SF9, BSMAS, SABAS, and the Hospital Anxiety and Depression Scale (HADS). Confirmatory factor analyses (CFAs) were used to examine the factorial structures and the unidimensionality for IGDS-SF9, BSMAS, and SABAS. CFAs demonstrated that the three scales were all unidimensional with satisfactory fit indices: comparative fit index = 0.969 to 0.992. In addition, the IGDS-SF9 and BSMAS were slightly modified based on the modification index in CFA. The Chinese IGDS-SF9, BSMAS, and SABAS are valid instruments to assess the addiction levels of internet-related activities for Hong Kong university students. (PsycInfo Database Record (c) 2020 APA, all rights reserved)</t>
  </si>
  <si>
    <t>Psychometric validation of the Internet Gaming Disorder-20 Test among Chinese middle school and university students.</t>
  </si>
  <si>
    <t>Yu, Shu M.; Pesigan, Ivan Jacob Agaloos; Zhang, Meng Xuan; Wu, Anise M. S.</t>
  </si>
  <si>
    <t>Background and aims: Internet gaming disorder (IGD) was proposed in Diagnostic and Statistical Manual of Mental Disorders of American Psychiatric Association as an area warranting more research attention. High prevalence of excessive Internet game use and related addictions has been reported in China, especially among youth; however, there is a lack of psychometrically and theoretically sound instruments for assessing IGD in the Chinese language. Methods: This study aimed to examine the psychometric properties of a Chinese version of the Internet Gaming Disorder Test (IGD-20 Test) among Chinese middle school (n = 569; Mage = 13.34; 46.2% females) and university students (n = 523; Mage = 20.12; 48.4% females) samples in Beijing, China. All participants voluntarily completed an anonymous questionnaire. Results: Confirmatory factor analysis results showed that the Chinese version of the IGD-20 Test had five factors (i.e., salience-tolerance, mood modification, withdrawal, conflict, and relapse). Measurement invariance was confirmed across the two samples. The test score was positively associated with the modified Young’s Internet Addiction Test for gaming addiction. Concurrent validation was further demonstrated by the IGD-20 Test’s positive correlation with weekly gameplay and depression symptoms. The latent profile analysis showed four different gamer classes (i.e., regular gamers, low-risk engaged gamers, high-risk engaged gamers, and probable disordered gamers), with the estimated prevalence of 2.1% of the last group. Discussion and conclusion: The IGD-20 Test was applicable to Chinese youth and its Chinese version generally demonstrated good psychometric properties. (PsycInfo Database Record (c) 2021 APA, all rights reserved)</t>
  </si>
  <si>
    <t>Psychometric validation of the Persian Bergen Social Media Addiction Scale using classic test theory and Rasch models.</t>
  </si>
  <si>
    <t>Lin, Chung-Ying; Broström, Anders; Nilsen, Per; Griffiths, Mark D.; Pakpour, Amir H.</t>
  </si>
  <si>
    <t>10.1556/2006.6.2017.071</t>
  </si>
  <si>
    <t>Background and aims: The Bergen Social Media Addiction Scale (BSMAS), a six-item self-report scale that is a brief and effective psychometric instrument for assessing at-risk social media addiction on the Internet. However, its psychometric properties in Persian have never been examined and no studies have applied Rasch analysis for the psychometric testing. This study aimed to verify the construct validity of the Persian BSMAS using confirmatory factor analysis (CFA) and Rasch models among 2,676 Iranian adolescents. Methods: In addition to construct validity, measurement invariance in CFA and differential item functioning (DIF) in Rasch analysis across gender were tested for in the Persian BSMAS. Results: Both CFA [comparative fit index (CFI) = 0.993; Tucker–Lewis index (TLI) = 0.989; root mean square error of approximation (RMSEA) = 0.057; standardized root mean square residual (SRMR) = 0.039] and Rasch (infit MnSq = 0.88–1.28; outfit MnSq = 0.86–1.22) confirmed the unidimensionality of the BSMAS. Moreover, measurement invariance was supported in multigroup CFA including metric invariance (ΔCFI = −0.001; ΔSRMR = 0.003; ΔRMSEA = −0.005) and scalar invariance (ΔCFI = −0.002; ΔSRMR = 0.005; ΔRMSEA = 0.001) across gender. No item displayed DIF (DIF contrast = −0.48 to 0.24) in Rasch across gender. Conclusions: Given the Persian BSMAS was unidimensional, it is concluded that the instrument can be used to assess how an adolescent is addicted to social media on the Internet. Moreover, users of the instrument may comfortably compare the sum scores of the BSMAS across gender. (PsycINFO Database Record (c) 2019 APA, all rights reserved)</t>
  </si>
  <si>
    <t>Wu, Tzu-Yi; Lin, Chung-Ying; Årestedt, Kristofer; Griffiths, Mark D.; Broström, Anders; Pakpour, Amir H.</t>
  </si>
  <si>
    <t>Background and aims: The nine-item Internet Gaming Disorder Scale – Short Form (IGDS-SF9) is brief and effective to evaluate Internet Gaming Disorder (IGD) severity. Although its scores show promising psychometric properties, less is known about whether different groups of gamers interpret the items similarly. This study aimed to verify the construct validity of the Persian IGDS-SF9 and examine the scores in relation to gender and hours spent online gaming among 2,363 Iranian adolescents. Methods: Confirmatory factor analysis (CFA) and Rasch analysis were used to examine the construct validity of the IGDS-SF9. The effects of gender and time spent online gaming per week were investigated by multigroup CFA and Rasch differential item functioning (DIF). Results: The unidimensionality of the IGDS-SF9 was supported in both CFA and Rasch. However, Item 4 ( fail to control or cease gaming activities) displayed DIF (DIF contrast = 0.55) slightly over the recommended cutoff in Rasch but was invariant in multigroup CFA across gender. Items 4 (DIF contrast = −0.67) and 9 (jeopardize or lose an important thing because of gaming activity; DIF contrast = 0.61) displayed DIF in Rasch and were non-invariant in multigroup CFA across time spent online gaming. Conclusions: Given the Persian IGDS-SF9 was unidimensional, it is concluded that the instrument can be used to assess IGD severity. However, users of the instrument are cautioned concerning the comparisons of the sum scores of the IGDS-SF9 across gender and across adolescents spending different amounts of time online gaming. (PsycINFO Database Record (c) 2019 APA, all rights reserved)</t>
  </si>
  <si>
    <t>Psychosocial factors mediating the relationship between childhood emotional trauma and internet gaming disorder: A pilot study.</t>
  </si>
  <si>
    <t>Kircaburun, Kagan; Griffiths, Mark D.; Billieux, Joël</t>
  </si>
  <si>
    <t>European Journal of Psychotraumatology</t>
  </si>
  <si>
    <t>10.1080/20008198.2018.1565031</t>
  </si>
  <si>
    <t>Internet gaming disorder (IGD) has been related to a wide range of detrimental psychological and health consequences. The purpose of the present pilot study was to test the direct and indirect relationships between IGD and emotional trauma, body image dissatisfaction, social anxiety, loneliness, depression, and self-esteem. A total of 242 online gamers completed a survey comprising a comprehensive battery of psychometric self-report scales concerning aforementioned variables. Results indicated that IGD was significantly correlated with all the variables except for body image dissatisfaction. Path analysis indicated an indirect relationship between childhood emotional trauma and IGD through depressive symptoms, while adjusting for gender, age, and number of hours gaming. The findings of the present study indicate that online gamers with a history of emotional abuse and/or neglect have higher levels of depressive symptoms, and that depressive symptoms are important risk factors of IGD. (PsycInfo Database Record (c) 2020 APA, all rights reserved)</t>
  </si>
  <si>
    <t>Public stigma across addictive behaviors: Casino gambling, eSports gambling, and Internet gaming.</t>
  </si>
  <si>
    <t>Peter, Samuel C.; Li, Qian; Pfund, Rory A.; Whelan, James P.; Meyers, Andrew W.</t>
  </si>
  <si>
    <t>10.1007/s10899-018-9775-x</t>
  </si>
  <si>
    <t>The negative psychological effects of public stigma on disordered gamblers have been well documented. Public stigma deters treatment-seeking and other help-seeking behaviors, and negatively impacts individuals’ view of themselves. Different types of disordered gambling activities may attract different degrees of stigma. One increasingly popular form of gambling involves placing bets on the outcomes of competitive video games, also called eSports gambling. This activity shares characteristics with Internet gaming and gambling. The purpose of this study was to compare the degree of public stigma held towards traditional casino gamblers, eSports gamblers, and Internet gamers, as compared to an individual experiencing comparable levels of impairment and distress due to a financial crisis. Using an experimental between-groups vignette study design, we found that all three types of behavioral addictions were more heavily stigmatized than the control condition. The three behavioral addictions were seen as being highly controllable, engendered a significant amount of anger and blame, and resulted in higher levels of desired social distance. Traditional casino gamblers were seen as significantly more dangerous to be around and created a higher level of desired social distance than the Internet gamer. Differences between the Internet gamer and eSports better were less pronounced. These findings underscore the importance of reducing public stigma for gambling and other behavioral addictions, and provide information that can be used when developing interventions to impact stigma. (PsycInfo Database Record (c) 2020 APA, all rights reserved)</t>
  </si>
  <si>
    <t>Qualitative review and quantitative effect size meta-analyses in brain regions identified by cue-reactivity addiction studies.</t>
  </si>
  <si>
    <t>Zilberman, Noam; Lavidor, Michal; Yadid, Gal; Rassovsky, Yuri</t>
  </si>
  <si>
    <t>Neuropsychology</t>
  </si>
  <si>
    <t>10.1037/neu0000526</t>
  </si>
  <si>
    <t>Objective: Various brain regions have been identified as involved in addictions, yet inconsistencies remain regarding the primary regions that may underlie addictive behaviors. To address this, we conducted a meta-analysis investigating cue-reactivity functional MRI studies for different addictions. Method: We explored 8 different addiction-related brain regions in 27 studies (29 samples) using homogeneity tests of effect sizes. Results: An initial qualitative review failed to identify consistent activations in any brain region. We subsequently explored possible moderators related to either the addiction, participants, or study design, and found addiction type to be a relevant moderator, suggesting that different addictions may not necessarily involve the same brain regions. Successive quantitative analyses found that internet gaming addiction and heroin dependence modulated neural activation in the right dorsolateral prefrontal cortex and heroin dependence further in the right orbitofrontal cortex. Our analyses also demonstrated the expected mean effect sizes in each region when conducting cue-reactivity experiments on addictions. Conclusions: It appears that distinct addiction types may manifest differently in the brain and may moderate cue reactivity to a greater extent than previously suggested factors. This study underscores the need for additional research comparing the neural mechanisms underlying different addiction types. (PsycInfo Database Record (c) 2020 APA, all rights reserved)</t>
  </si>
  <si>
    <t>Reciprocal relationship between depression and Internet gaming disorder in children: A 12-month follow-up of the iCURE study using cross-lagged path analysis.</t>
  </si>
  <si>
    <t>Jeong, Hyunsuk; Yim, Hyeon Woo; Lee, Seung-Yup; Lee, Hae Kook; Potenza, Marc N.; Jo, Sun-Jin; Son, Hye Jung</t>
  </si>
  <si>
    <t>10.1556/2006.8.2019.74</t>
  </si>
  <si>
    <t>Objectives: Previous studies have reported an association between Internet gaming disorder (IGD) and depression, but the directionality of the relationship remains unclear. Therefore, we examined the reciprocal relationship between level of depressive symptoms and IGD among children in a longitudinal study. Methods: Research panels for this study consisted of 366 elementary-school students in the iCURE study. All participants were current Internet users, so they could be considered an at-risk population for IGD. Self-reported severity of IGD features and level of depression were assessed by the Internet Game Use-Elicited Symptom Screen and Children’s Depression Inventory, respectively. Follow-up assessment was completed after 12 months. We fitted cross-lagged structural equation models to investigate the association between the two variables at two time points contemporaneously. Results: The cross-lagged analysis revealed that level of depression at baseline significantly predicted severity of IGD features at the 12-month follow-up (β = 0.15, p = .003). Severity of IGD features at baseline also significantly predicted level of depression at the 12-month follow-up (β = 0.11, p = .018), controlling for possible confounding factors. Conclusions: The cross-lagged path analysis indicates a reciprocal relationship between severity of IGD features and level of depressive symptoms. Understanding the reciprocal relationship between depressive symptoms and severity of IGD features can assist in interventions to prevent both conditions. These findings provide theoretical support for prevention and remediation plans for IGD and depressive symptoms among children. (PsycInfo Database Record (c) 2021 APA, all rights reserved)</t>
  </si>
  <si>
    <t>Reconciling conflicting demands in the EGM industry: Government, industry, media and the community.</t>
  </si>
  <si>
    <t>St Clair Buchanan, June; Elliott, Gregory</t>
  </si>
  <si>
    <t>10.4309/jgi.2017.35.6</t>
  </si>
  <si>
    <t>Gambling has traditionally been a part of the national psyche in Australia. In more recent times, however, attitudes in much of the community are changing, with the result that governments are widely expected to develop increasingly restrictive public policies related to electronic gaming machines (EGMs). The purpose of this paper is to examine the relationships between government, business, and the broader community in the context of the gambling industry in New South Wales (NSW), Australia, and to explore the political and social policy implications of reconciling these competing stakeholder interests. The research draws on the results of 38 face-to-face interviews with key stakeholders in Nevada and NSW conducted during 2005 and 2006, with an additional two interviews in 2013 in NSW. Furthermore, 47 newspaper articles were analyzed to further identify key issues. Against a background of widespread community skepticism, we argue that governments have an important role in setting public policies and striking the appropriate balance between protecting those who have, or are susceptible to, gambling problems and the majority of people who play EGMs without any ensuing problems. However, businesses also have an important contribution to make by being proactively socially responsible, thereby increasing their legitimacy and negating the need for further government interventions. (PsycINFO Database Record (c) 2019 APA, all rights reserved)</t>
  </si>
  <si>
    <t>Reconsidering the associations between self-reported alcohol use disorder and mental health problems in the light of co-occurring addictions in young Swiss men.</t>
  </si>
  <si>
    <t>Marmet, Simon; Studer, Joseph; Lemoine, Mélissa; Grazioli, Véronique S.; Bertholet, Nicolas; Gmel, Gerhard</t>
  </si>
  <si>
    <t>10.1371/journal.pone.0222806</t>
  </si>
  <si>
    <t>Background: Alcohol use disorder (AUD) is known to co-occur with other addictions, as well as with mental health problems. However, the effects of other addictions co-occurring with AUD on mental health problems were rarely studied and not considering them may bias estimates of the association between AUD and mental health problems. This study investigated which role co-occurring addictions play for the cross-sectional associations between self-reported AUD and mental health problems. Method: Participants were 5516 young Swiss men (73.0% of those that gave written informed consent) who completed a self-report questionnaire. Using short screening questionnaires, we assessed three substance use disorders (alcohol, cannabis and tobacco), seven behavioural addictions (internet, gaming, smartphone, internet sex, gambling, work, exercise) and four mental health problems (major depression, bipolar disorder, attention deficit hyperactivity disorder (ADHD) and social anxiety disorder). Differences in the proportions of mental health problems were tested using logistic regressions between (1) participants with no AUD and AUD, (2) participants with no AUD and AUD alone and (3) participants with no AUD and AUD plus at least one co-occurring addiction. Results: Overall, (1) participants with AUD had higher proportions of major depression (Odds ratio (OR [95% confidence interval]) = 3.51 [2.73, 4.52]; ADHD (OR = 3.12 [2.41, 4.03]); bipolar disorder (OR = 4.94 [3.38, 7.21]) and social anxiety (OR = 2.21 [1.79, 2.73])) compared to participants with no AUD. Considering only participants with AUD alone compared to participants with no AUD (2), differences in proportions were no longer significant for major depression (OR = 0.83 [0.42, 1.64]), bipolar disorder (OR = 1.69 [0.67, 4.22]), social anxiety (OR = 1.15 [0.77, 1.73]) and ADHD (OR = 1.65 [1.00, 2.72]) compared to participants with no AUD. In contrast, (3) proportions of mental health problems were considerably higher for participants with AUD plus at least one other addiction when compared to participants with no AUD, with OR’s ranging from 2.90 [2.27, 3.70] for social anxiety, 4.03 [3.02, 5.38] for ADHD, 5.29 [4.02, 6.97] for major depression to 6.64 [4.44, 9.94] for bipolar disorder. Conclusions: AUD was associated with all four measured mental health problems. However, these associations were mainly due to the high proportions of these mental health problems in participants with AUD plus at least one co-occurring addiction and only to a lesser degree due to participants with AUD alone (i.e. without any other co-occurring addictions). Hence, estimates of the association between AUD and mental health problems that do not consider other addictions may be biased (i.e. overestimated). These findings imply that considering addictions co-occurring with AUD, including behavioural addictions, is important when investigating associations between AUD and mental health problems, and for the treatment of AUD and co-morbid disorders. (PsycInfo Database Record (c) 2020 APA, all rights reserved)</t>
  </si>
  <si>
    <t>Reduced loss aversion and inhibitory control in adolescents with internet gaming disorder.</t>
  </si>
  <si>
    <t>Wang, Lingxiao; Tian, Moqian; Zheng, Ya; Li, Qi; Liu, Xun</t>
  </si>
  <si>
    <t>10.1037/adb0000549</t>
  </si>
  <si>
    <t>As adolescents are in a crucial developmental period, they are more susceptible than adults to Internet gaming disorder (IGD). The dual-system model proposed by Casey, Jones, and Hare (2008) emphasized the equal importance of reward-seeking and cognitive control systems in accounting for adolescents’ risky behaviors. Considering that no study has simultaneously examined reward seeking (loss aversion, i.e., loss sensitivity relative to gain sensitivity) and cognitive control (inhibitory control) in IGD, this study aimed to investigate loss aversion and inhibitory control in the same IGD adolescent population. Forty five adolescent patients with IGD and 43 matched healthy control participants completed a mixed gambles task and a stop-signal task to measure loss aversion and inhibitory control, respectively. Two main findings were identified in this study. First, the IGD participants showed concurrent reduced loss aversion and inhibitory control, suggesting that differences in both systems serve as behavioral markers of IGD in adolescents. Second, the IGD participants were categorized into 2 distinct subtypes based on differences in loss aversion and inhibitory control, which implies specific therapies for specific subtypes of IGD adolescents. Therefore, this study extends the application of the dual-system model to explain adolescents’ excessive Internet gaming behavior. (PsycInfo Database Record (c) 2020 APA, all rights reserved)</t>
  </si>
  <si>
    <t>Regular gaming behavior and Internet gaming disorder in European adolescents: Results from a cross-national representative survey of prevalence, predictors, and psychopathological correlates.</t>
  </si>
  <si>
    <t>Müller, K. W.; Janikian, M.; Dreier, M.; Wölfling, K.; Beutel, M. E.; Tzavara, C.; Richardson, C.; Tsitsika, A.</t>
  </si>
  <si>
    <t>10.1007/s00787-014-0611-2</t>
  </si>
  <si>
    <t>Excessive use of online computer games which leads to functional impairment and distress has recently been included as Internet Gaming Disorder (IGD) in Section III of the DSM-5. Although nosological classification of this phenomenon is still a matter of debate, it is argued that IGD might be described best as a non-substance-related addiction. Epidemiological surveys reveal that it affects up to 3 % of adolescents and seems to be related to heightened psychosocial symptoms. However, there has been no study of prevalence of IGD on a multi-national level relying on a representative sample including standardized psychometric measures. The research project EU NET ADB was conducted to assess prevalence and psychopathological correlates of IGD in seven European countries based on a representative sample of 12,938 adolescents between 14 and 17 years. 1.6 % of the adolescents meet full criteria for IGD, with further 5.1 % being at risk for IGD by fulfilling up to four criteria. The prevalence rates are slightly varying across the participating countries. IGD is closely associated with psychopathological symptoms, especially concerning aggressive and rule-breaking behavior and social problems. This survey demonstrated that IGD is a frequently occurring phenomenon among European adolescents and is related to psychosocial problems. The need for youth-specific prevention and treatment programs becomes evident. (PsycINFO Database Record (c) 2019 APA, all rights reserved)</t>
  </si>
  <si>
    <t>Relationship of internet gaming disorder severity with symptoms of anxiety, depression, alexithymia, and aggression among university students.</t>
  </si>
  <si>
    <t>Evren, Cuneyt; Evren, Bilge; Dalbudak, Ercan; Topcu, Merve; Kutlu, Nilay</t>
  </si>
  <si>
    <t>Düşünen Adam: Journal of Psychiatry and Neurological Sciences</t>
  </si>
  <si>
    <t>Objective: The aim of the present study was to evaluate the relationship of Internet gaming disorder severity with alexithymia and aggression among university students, while controlling for effects of anxiety and depressive symptoms. Method: The study was conducted with an online survey among 987 volunteer university students in Ankara. Participants were evaluated by administering the Toronto Alexithymia Scale (TAS-20), the Buss-Perry Aggression Questionnaire (BPAQ), the Internet Gaming Disorder Scale–Short-Form (IGDS9-SF), and the depression and anxiety subscales of the 90-Item Symptom Checklist-Revised (SCL-90-R). Results: Scores for the different scales mildly correlated with one other. In hierarchical linear regression analysis, both alexithymia (particularly the dimensions 'difficulty identifying feelings' [DIF] and 'externally-oriented thinking' [EOT]) and aggression (physical aggression) predicted the severity of Internet gaming disorder symptoms, together with severity of depressive symptoms. Conclusion: These findings suggest that among university students, the severity of alexithymia, particularly in its dimensions DDF and EOT, is related with the severity of Internet gaming disorder, together with aggression, particularly physical aggression, and depression. (PsycInfo Database Record (c) 2021 APA, all rights reserved)</t>
  </si>
  <si>
    <t>Relationship of Internet gaming disorder with dissociative experience in Italian university students.</t>
  </si>
  <si>
    <t>De Pasquale, Concetta; Dinaro, Carmela; Sciacca, Federica</t>
  </si>
  <si>
    <t>10.1186/s12991-018-0198-y</t>
  </si>
  <si>
    <t>The purpose of this study was twofold: (a) to investigate the prevalence of Internet gaming disorder (IGD) among Italian university students and (b) to explore the associations between the former and dissociative phenomena. The sample included 221 college students, 93 males and 128 females, aged between 18 and 25 (M = 21.56; SD = 1.42). They were asked to state their favourite games choice and were administered a demographic questionnaire, the APA symptom checklist based on the diagnostic criteria of IGD in the DSM-5, the Internet Gaming Disorder Scale Short Form (IGD9-SF) and the Italian version of dissociative experience scale for adolescents and young adults. The different game types used are distributed as follows: Massively Multiplayer Online Role-Playing Game (30%), flash games (26%), multiplayer games (24%), and online gambling (23%). The results of the study showed a high incidence of Internet gaming disorder risk in college students (84.61%). Specifically, our data confirmed the literature on the incidence of the male gender bias among online players (M = 28.034; SD = 2.213). Thirty-three subjects (31 male and 2 female) on 221 (14.9%) matched five or more criteria for clinical diagnosis of IGD. The data showed a positive correlation between Internet gaming disorder risk and some dissociative experiences: depersonalisation and derealisation (AbII/item6 r = .311; DD/item6 r = .322); absorption and imaginative involvement (AbII/item2 r = .319; AbII/item8 r = .403) and passive influence (PI/item3 r = .304; PI/item4 r = .366; PI/item9 r = .386). This study shedded light on psychopathological aspects that preceded the spread of IGD and encourages the implementation of a programmatic plan of preventative interventions by Italian public institutions, to prevent and tame the spreading of such addictive behaviours. (PsycINFO Database Record (c) 2019 APA, all rights reserved)</t>
  </si>
  <si>
    <t>Relationships of internet gaming reasons to biological indicators and risk of internet gaming addiction in Korean adolescent male game users.</t>
  </si>
  <si>
    <t>Kim, Nahyun; Kim, Mi Ja; Hughes, Tonda L.; Kwak, Hyeweon; Kong, In Deok</t>
  </si>
  <si>
    <t>10.1186/s12888-020-02714-w</t>
  </si>
  <si>
    <t>Background: There are no standard diagnostic criteria or interventions for internet gaming addiction (IGA) even though IGA is one of the most pervasive public health issues among youth worldwide. Internet gaming reasons or motivations have been studied as a potential predictor of IGA, but the results have been inconsistent and biological indicators of gaming reasons have rarely been studied. We sought to (1) identify categories of internet gaming reasons, (2) examine the relationship of gaming reasons to risk of IGA, and (3) describe biological indicators associated with reasons for gaming. Methods: We used a multi-phase cross-sectional design including individual interviews; focus group discussion; and descriptive, comparative analysis. Fifteen Korean adolescent male internet gamers participated in individual interviews and eight participated in a focus group aimed at identifying reasons for internet gaming. Using the identified gaming reasons from these sources we surveyed 225 adolescent game users using a self-report questionnaire. Participants provided blood samples for assessment of norepinephrine (NE) and serum cortisol. Results: We identified four major categories of internet gaming reasons: entertainment, getting along with friends, stress relief, and habitual gaming. The habitual group showed significantly greater risk of IGA than the other groups (p &lt; .001) and the lowest plasma NE levels (p = .035), possibly indicating an alteration in autonomic function. Conclusion: Health care providers are encouraged to screen adolescents for excessive internet gaming and to intervene with those who report habitual gaming behaviors. When feasible, assessment of biological indicators, such as plasma NE, may help to identify youth at greatest risk of IGA. (PsycInfo Database Record (c) 2020 APA, all rights reserved)</t>
  </si>
  <si>
    <t>Re‐thinking Internet gaming: From recreation to addiction.</t>
  </si>
  <si>
    <t>Subramaniam, Mythily</t>
  </si>
  <si>
    <t>10.1111/add.12534</t>
  </si>
  <si>
    <t>Comments on an article by Nancy M. Petry et al. (see record [rid]2014-33234-002[/rid]). The paper by Petry et al. is extremely timely, given the recent development including the identification of the unmet needs that must be addressed. The authors have attempted to standardize the DSM-5 internet gaming criteria and made a case for the use of structured questions with consistent wording, while ensuring that clinicians and researchers in different countries could contribute to the development and wording of these items. The translation of the items in different languages and making them freely available has ensured that researchers can use the items ‘off the shelf ’ and not invest in stringent translation protocols that are often expensive and delay project time-lines. This expert consensus, while ensuring the development of standardized criteria and items which can be used to compare and contrast the phenomenon globally, is open to modification, as the authors acknowledge that further research is needed to determine if the nine criteria indeed define the features of the condition as well as the appropriateness of the suggested wording. (PsycINFO Database Record (c) 2019 APA, all rights reserved)</t>
  </si>
  <si>
    <t>Return-to-player percentage in gaming machines: Impact of informative materials on player understanding.</t>
  </si>
  <si>
    <t>Beresford, Kate; Blaszczynski, Alexander</t>
  </si>
  <si>
    <t>10.1007/s10899-019-09854-z</t>
  </si>
  <si>
    <t>The addictive potential of electronic gaming machines (EGMs) is currently explained within a cognitive-behavioural framework. This framework explains that various erroneous cognitions regarding players’ likelihood of winning contribute to persistent EGM gambling behaviour. Related to these cognitions is the pervasive misunderstanding among players regarding the operation of EGMs. However, little research has focussed specifically on player understanding of the theoretical proportion returned to players over the lifetime of a machine; return to player percentage. This study aimed to investigate the extent to which players understand the concept return to player percentage presented in different educative formats. A sample of 112 university students were randomly allocated to one of four conditions pertaining to a different mode of information delivery; infographic, vignette, brochure, or mandated legislation (control). Participants completed post-intervention measures to determine changes in knowledge. As predicted, participants exhibited a lack of understanding of the concept of return to player at baseline. However, contrary to predictions, exposure to any of the experimental conditions did not result in a greater understanding of return to player than controls. The study findings emphasise the difficulty individuals have in understanding complex concepts related to return to player percentages when presented in current formats and content. Treatment and responsible gambling policies need to adopt strategies to effectively improve knowledge of this aspect of the structural characteristics of gaming machines. (PsycInfo Database Record (c) 2020 APA, all rights reserved)</t>
  </si>
  <si>
    <t>Review of pop-up messages on electronic gaming machines as a proposed responsible gambling strategy.</t>
  </si>
  <si>
    <t>Monaghan, Sally</t>
  </si>
  <si>
    <t>10.1007/s11469-007-9133-1</t>
  </si>
  <si>
    <t>Gambling revenue worldwide is increasing and associated increases in problem gambling heighten the need for effective responsible gambling strategies. This is particularly important for electronic gaming machines (EGMs), which are purported to make the largest contribution to problem gambling. In an attempt to increase the effectiveness of responsible gambling strategies, governments in Australia, New Zealand and Canada have supported the implementation of 'pop-up' messages on EGMs to break play and inform gamblers when they have been playing continuously for a set period of time. The purpose of this article is to review the evidence available regarding the efficacy of popup messages as a responsible gambling strategy for EGMs. While there is some evidence of the usefulness of these messages limitations remain to the known value of this strategy. Further research is needed to determine the optimal frequency of and content of pop-up messages, and the extent to which this method potentially minimises gambling-related harm. (PsycINFO Database Record (c) 2019 APA, all rights reserved)</t>
  </si>
  <si>
    <t>Risk factors for gambling problems: An analysis by gender.</t>
  </si>
  <si>
    <t>Hing, Nerilee; Russell, Alex; Tolchard, Barry; Nower, Lia</t>
  </si>
  <si>
    <t>10.1007/s10899-015-9548-8</t>
  </si>
  <si>
    <t>Differences in problem gambling rates between males and females suggest that associated risk factors vary by gender. Previous combined analyses of male and female gambling may have obscured these distinctions. This study aimed to develop separate risk factor models for gambling problems for males and for females, and identify gender-based similarities and differences. It analysed data from the largest prevalence study in Victoria Australia (N = 15,000). Analyses determined factors differentiating non-problem from at-risk gamblers separately for women and men, then compared genders using interaction terms. Separate multivariate analyses determined significant results when controlling for all others. Variables included demographics, gambling behaviour, gambling motivations, money management, and mental and physical health. Significant predictors of at-risk status amongst female gamblers included: 18–24 years old, not speaking English at home, living in a group household, unemployed or not in the workforce, gambling on private betting, electronic gaming machines (EGMs), scratch tickets or bingo, and gambling for reasons other than social reasons, to win money or for general entertainment. For males, risk factors included: 18–24 years old, not speaking English at home, low education, living in a group household, unemployed or not in the workforce, gambling on EGMs, table games, races, sports or lotteries, and gambling for reasons other than social reasons, to win money or for general entertainment. High risk groups requiring appropriate interventions comprise young adults, especially males; middle-aged female EGM gamblers; non-English speaking populations; frequent EGM, table games, race and sports gamblers; and gamblers motivated by escape. (PsycINFO Database Record (c) 2019 APA, all rights reserved)</t>
  </si>
  <si>
    <t>Risk factors of internet addiction among internet users: An online questionnaire survey.</t>
  </si>
  <si>
    <t>Wu, Chia-Yi; Lee, Ming-Been; Liao, Shih-Cheng; Chang, Li-Ren</t>
  </si>
  <si>
    <t>10.1371/journal.pone.0137506</t>
  </si>
  <si>
    <t>Backgrounds: Internet addiction (IA) has become a major public health issue worldwide and is closely linked to psychiatric disorders and suicide. The present study aimed to investigate the prevalence of IA and its associated psychosocial and psychopathological determinants among internet users across different age groups. Methods: The study was a cross-sectional survey initiated by the Taiwan Suicide Prevention Center. The participants were recruited from the general public who responded to the online questionnaire. They completed a series of self-reported measures, including Chen Internet Addiction Scale-revised (CIAS-R), Five-item Brief Symptom Rating Scale (BSRS-5), Maudsley Personality Inventory (MPI), and questions about suicide and internet use habits. Results: We enrolled 1100 respondents with a preponderance of female subjects (85.8%). Based on an optimal cutoff for CIAS-R (67/68), the prevalence rate of IA was 10.6%. People with higher scores of CIAS-R were characterized as: male, single, students, high neuroticism, life impairment due to internet use, time for internet use, online gaming, presence of psychiatric morbidity, recent suicide ideation and past suicide attempts. Multiple regression on IA showed that age, gender, neuroticism, life impairment, internet use time, and BSRS-5 score accounted for 31% of variance for CIAS-R score. Further, logistic regression showed that neuroticism, life impairment and internet use time were three main predictors for IA. Compared to those without IA, the internet addicts had higher rates of psychiatric morbidity (65.0%), suicide ideation in a week (47.0%), lifetime suicide attempts (23.1%), and suicide attempt in a year (5.1%). Conclusion: Neurotic personality traits, psychopathology, time for internet use and its subsequent life impairment were important predictors for IA. Individuals with IA may have higher rates of psychiatric morbidity and suicide risks. The findings provide important information for further investigation and prevention of IA. (PsycInfo Database Record (c) 2020 APA, all rights reserved)</t>
  </si>
  <si>
    <t>Role reversal: The influence of slot machine gambling on subsequent alcohol consumption.</t>
  </si>
  <si>
    <t>Tobias-Webb, Juliette; Griggs, Rebecca L.; Kaufman, Nataly; Clark, Luke</t>
  </si>
  <si>
    <t>10.1007/s10899-018-9787-6</t>
  </si>
  <si>
    <t>Experimental studies examining the relationship between alcohol use and gambling have focused predominantly on alcohol’s influence on gambling behavior. There has been little consideration of the reverse pathway: whether gambling influences subsequent alcohol use. Two experiments examined whether gambling and gambling outcomes (i.e. profits during a gambling session) influenced subsequent alcohol consumption. Experiment 1 (n = 53) used an ad libitum consumption test, in which participants could request beverages during a 30 min window. Experiment 2 (n = 29) used a beer taste test procedure, in which participants were asked to rate a series of beers. In both studies, male regular gamblers were assigned to watch a television show or play a modern slot machine for 30 min, before being provided with access to alcohol. On the ad libitum procedure, gambling significantly increased the number of alcoholic drinks ordered, the volume of alcohol consumed, the participants’ speed of drinking, and their intention to drink alcohol. These effects were not corroborated using the taste test procedure. Across both studies, gambling outcomes were not associated with alcohol consumption. In conjunction with prior findings, the observation that gambling can promote alcohol consumption under certain conditions highlights a possible feedback loop whereby gambling and alcohol reinforce one another. However, the divergent results between the ad libitum and taste test experiments point to boundary conditions for the effect and raise methodological considerations for future work measuring alcohol consumption in gambling environments. (PsycInfo Database Record (c) 2020 APA, all rights reserved)</t>
  </si>
  <si>
    <t>Self-reported impulsivity and inhibitory control in problem gamblers.</t>
  </si>
  <si>
    <t>Lorains, Felicity K.; Stout, Julie C.; Bradshaw, John L.; Dowling, Nicki A.; Enticott, Peter G.</t>
  </si>
  <si>
    <t>Journal of Clinical and Experimental Neuropsychology</t>
  </si>
  <si>
    <t>10.1080/13803395.2013.873773</t>
  </si>
  <si>
    <t>Impulsivity is considered a core feature of problem gambling; however, self-reported impulsivity and inhibitory control may reflect disparate constructs. We examined self-reported impulsivity and inhibitory control in 39 treatment-seeking problem gamblers and 41 matched controls using a range of self-report questionnaires and laboratory inhibitory control tasks. We also investigated differences between treatment-seeking problem gamblers who prefer strategic (e.g., sports betting) and nonstrategic (e.g., electronic gaming machines) gambling activities. Treatment-seeking problem gamblers demonstrated elevated self-reported impulsivity, more go errors on the Stop Signal Task, and a lower gap score on the Random Number Generation task than matched controls. However, overall we did not find strong evidence that treatment-seeking problem gamblers are more impulsive on laboratory inhibitory control measures. Furthermore, strategic and nonstrategic problem gamblers did not differ from their respective controls on either self-reported impulsivity questionnaires or laboratory inhibitory control measures. Contrary to expectations, our results suggest that inhibitory dyscontrol may not be a key component for some treatment-seeking problem gamblers. (PsycINFO Database Record (c) 2019 APA, all rights reserved)</t>
  </si>
  <si>
    <t>Sensory metrics of neuromechanical trust.</t>
  </si>
  <si>
    <t>Softky, William; Benford, Criscillia</t>
  </si>
  <si>
    <t>Neural Computation</t>
  </si>
  <si>
    <t>10.1162/neco_a_00988</t>
  </si>
  <si>
    <t>Today digital sources supply a historically unprecedented component of human sensorimotor data, the consumption of which is correlated with poorly understood maladies such as Internet addiction disorder and Internet gaming disorder. Because both natural and digital sensorimotor data share common mathematical descriptions, one can quantify our informational sensorimotor needs using the signal processing metrics of entropy, noise, dimensionality, continuity, latency, and bandwidth. Such metrics describe in neutral terms the informational diet human brains require to self-calibrate, allowing individuals to maintain trusting relationships. With these metrics, we define the trust humans experience using the mathematical language of computational models, that is, as a primitive statistical algorithm processing finely grained sensorimotor data from neuromechanical interaction. This definition of neuromechanical trust implies that artificial sensorimotor inputs and interactions that attract low-level attention through frequent discontinuities and enhanced coherence will decalibrate a brain’s representation of its world over the long term by violating the implicit statistical contract for which selfcalibration evolved. Our hypersimplified mathematical understanding of human sensorimotor processing as multiscale, continuous-time vibratory interaction allows equally broad-brush descriptions of failure modes and solutions. For example, we model addiction in general as the result of homeostatic regulation gone awry in novel environments (sign reversal) and digital dependency as a sub-case in which the decalibration caused by digital sensorimotor data spurs yet more consumption of them. We predict that institutions can use these sensorimotor metrics to quantify media richness to improve employee well-being; that dyads and familysize groups will bond and heal best through low-latency, high-resolution multisensory interaction such as shared meals and reciprocated touch; and that individuals can improve sensory and sociosensory resolution through deliberate sensory reintegration practices. We conclude that we humans are the victims of our own success, our hands so skilled they fill the world with captivating things, our eyes so innocent they follow eagerly. (PsycINFO Database Record (c) 2017 APA, all rights reserved)</t>
  </si>
  <si>
    <t>Serial multiple mediation of the association between internet gaming disorder and suicidal ideation by insomnia and depression in adolescents in Shanghai, China.</t>
  </si>
  <si>
    <t>Yu, Yuelin; Yang, Xue; Wang, Suping; Wang, Huwen; Chang, Ruijie; Tsamlag, Lhakpa; Zhang, Shuxian; Xu, Chen; Yu, Xiaoyue; Cai, Yong; Lau, Joseph T. F.</t>
  </si>
  <si>
    <t>10.1186/s12888-020-02870-z</t>
  </si>
  <si>
    <t>Background: High prevalence and strong relationships among suicidal ideation, Internet gaming disorder (IGD), insomnia, and depression have been reported for adolescents worldwide, but the mechanism underlying these psychological problems remains unclear. This cross-sectional study explored the mediating effect of insomnia and depression on the association between IGD and suicidal ideation. Methods: Participants were 1066 adolescents (median age = 13.0 years) with Internet games exposure in the previous 12 months from junior high schools in Shanghai, China. Questionnaire measures of suicidal ideation, IGD, insomnia, depressive symptoms, and background characteristics were obtained. Path analysis was conducted to test the multiple mediating roles of insomnia and depression. Results: Suicidal ideation, IGD, insomnia, and depression prevalence was 27.2, 13.6, 9.2, and 17.0%, respectively. A serial multiple mediation model was generated. The mediation effect of insomnia and depression on the pathway from IGD to suicidal ideation was 45.5% (direct effect: standardized estimate [Std. estimate] = 0.186; total indirect effect: Std. estimate = 0.155). The association between IGD and depression was partially mediated by insomnia (direct effect: Std. estimate = 0.211; indirect effect: Std. estimate = 0.135). The proposed model fit the data well. Conclusions: Insomnia and depression may serially mediate the association between IGD and suicidal ideation. IGD was positively associated with insomnia, then with depression, which in turn positively contributed to suicidal ideation. We suggest greater monitoring of Internet use and prevention of insomnia and depression to mitigate the risk of suicidal ideation among Chinese adolescents. (PsycInfo Database Record (c) 2020 APA, all rights reserved)</t>
  </si>
  <si>
    <t>Significant data available.</t>
  </si>
  <si>
    <t>Maurer, Martin H.</t>
  </si>
  <si>
    <t>Deutsches Ärzteblatt International</t>
  </si>
  <si>
    <t>Comments on an article by L. Wartberg et al. (see record [rid]2017-30372-001[/rid]). The authors of the present study (1) estimate the prevalence of Internet Gaming Disorder (IGD) among 12– to 25-year-olds in Germany. The authors’ results confirm the clinical impression that IGD prevalence is rising, even though diagnostic criteria such as those found in the DSM-5 are not present in the German ICD-10-based system. Despite the methodological limitations mentioned by the authors, they present valuable results. The current author would like to add that data on IGD and Internet Addiction Disorder (IAD) are available for similar populations, particularly for Asia. What are the clinical implications arising from the primary analyses of the present study (1)? The target group for prevention services can be better defined and more specific offers can be developed. The awareness of the need for early interventions in affected persons’ social environment can be promoted, and possible comorbidities (e. g. emotional disorders) should be treated adequately. (PsycINFO Database Record (c) 2019 APA, all rights reserved)</t>
  </si>
  <si>
    <t>Significant data available: In reply.</t>
  </si>
  <si>
    <t>Wartberg, Lutz</t>
  </si>
  <si>
    <t>Reply by the current authors to the comments made by Martin H. Maurer (see record [rid]2017-53541-003[/rid]) on the original article (see record [rid]2017-30372-001[/rid]). The authors would like to thank Maurer for his correspondence about our study on the prevalence of internet gaming disorder (IGD) in 12– to 25-year-olds in Germany, which addresses some interesting aspects. The authors agree that the implications of the clinical questions mentioned in his correspondence are relevant and discuss them in more detail in the current article. (PsycINFO Database Record (c) 2019 APA, all rights reserved)</t>
  </si>
  <si>
    <t>Significant life events and social connectedness in Australian women’s gambling experiences.</t>
  </si>
  <si>
    <t>Nuske, Elaine Mary; Holdsworth, Louise; Breen, Helen</t>
  </si>
  <si>
    <t>Nordic Studies on Alcohol and Drugs</t>
  </si>
  <si>
    <t>10.1515/nsad-2016-0002</t>
  </si>
  <si>
    <t>Aim: The aim is to examine significant life events and social connections that encourage some women to gamble. Specifically, how do these events and connections described as important for women who develop gambling-related problems differ for women who remain recreational gamblers? Design: 20 women who were electronic gaming machine (EGMs, poker machines, slots) players were interviewed using a brief interview guide. They also completed the nine question Problem Gambling Severity Index (PGSI) from the Canadian Problem Gambling Index CPGI). 11 women self-identified as recreational gamblers (RG) while 9 had sought and received help for their gambling problems (PG). Using a feminist, qualitative design and an adaptive grounded theory method to analyze their histories, a number of themes emerged indicating a progression to problem gambling for some and the ability to recognise when control over gambling was needed by others. Results: Although both groups (RG and PG) reported common gambling motivations differences appeared in the strength of their social support networks and ways of coping with stress, especially stress associated with a significant life event. Conclusions: The human need for social connectedness and personal bonds with others emphasised the usefulness of using social capital theories in gambling research with women. (PsycINFO Database Record (c) 2019 APA, all rights reserved)</t>
  </si>
  <si>
    <t>Similarities and differences among Internet gaming disorder, gambling disorder and alcohol use disorder: A focus on impulsivity and compulsivity.</t>
  </si>
  <si>
    <t>Choi, Sam-Wook; Kim, Hyun Soo; Kim, Ga-Young; Jeon, Yeongju; Park, Su Mi; Lee, Jun-Young; Jung, Hee Yeon; Sohn, Bo Kyoung; Choi, Jung-Seok; Kim, Dai-Jin</t>
  </si>
  <si>
    <t>10.1556/JBA.3.2014.4.6</t>
  </si>
  <si>
    <t>Background and aims: The aim of the present study was to test the impulsivities and compulsivities of behavioral addictions, including Internet gaming disorder (IGD) and gambling disorder (GD), by directly comparing them with alcohol use disorder (AUD) and a healthy control (HC) group. Methods: We enrolled male patients who were diagnosed with IGD, GD or AUD, with 15 patients per group, as well as 15 HCs. Trait impulsivity was measured using the Barratt Impulsiveness Scale version 11 (BIS-11). The stop-signal test (SST) from the Cambridge Neuropsychological Test Automated Battery (CANTAB) was used to assess the patients’ abilities to inhibit prepotent responses. Compulsivity was measured using the intra–extra dimensional set shift (IED) test from the CANTAB. The Trail Making Test (TMT) was also used in this study. Results: The IGD and AUD groups scored significantly higher on the BIS-11 as a whole than did the HC group (p = 0.001 and p = 0.001, respectively). The IGD and AUD groups also scored significantly higher on the BIS-11 as a whole than did the GD group (p = 0.006 and p = 0.001, respectively). In addition, the GDgroup made significantly more errors (p = 0.017 and p = 0.022, respectively) and more individuals failed to achieve criterion on the IED test compared with the IGD and HC groups (p = 0.018 and p = 0.017, respectively). Discussion: These findings may aid in the understanding of not only the differences in categorical aspects between individuals with IGD and GD but also in impulsivity–compulsivity dimensional domains. Conclusion: Additional studies are needed to elucidate the neurocognitive characteristics of behavioral addictive disorders in terms of impulsivity and compulsivity. (PsycInfo Database Record (c) 2020 APA, all rights reserved)</t>
  </si>
  <si>
    <t>Smartphone application-based addiction among Iranian adolescents: A psychometric study.</t>
  </si>
  <si>
    <t>Lin, Chung-Ying; Imani, Vida; Broström, Anders; Nilsen, Per; Fung, Xavier C. C.; Griffiths, Mark D.; Pakpour, Amir H.</t>
  </si>
  <si>
    <t>10.1007/s11469-018-0026-2</t>
  </si>
  <si>
    <t>The Smartphone Application-Based Addiction Scale (SABAS) can be used in screening for the risk of smartphone addiction. This study aimed to validate a Persian version of the SABAS using confirmatory factor analysis (CFA), Rasch analysis, and latent class analysis (LCA). In a sample of 3807 Iranian adolescents, CFAs were used to confirm the factor structure of SABAS, Rasch models were used to examine the unidimensionality of SABAS, and LCAs were used to classify the adolescents in terms of application preferences and smartphone application-based addiction. The unidimensional structure of SABAS was supported by CFA and Rasch model. LCA classified the sample into three subgroups (i.e., low, medium, high) in terms of risk of smartphone addiction. This study showed the unidimensionality of the Persian SABAS with robust psychometric properties. It can be used by healthcare providers in screening for risk of addiction to smartphone applications and provide early intervention if necessary. (PsycInfo Database Record (c) 2021 APA, all rights reserved)</t>
  </si>
  <si>
    <t>Social networking addiction, attachment style, and validation of the Italian version of the Bergen Social Media Addiction Scale.</t>
  </si>
  <si>
    <t>Monacis, Lucia; De Palo, Valeria; Griffiths, Mark D.; Sinatra, Maria</t>
  </si>
  <si>
    <t>10.1556/2006.6.2017.023</t>
  </si>
  <si>
    <t>Aim: Research into social networking addiction has greatly increased over the last decade. However, the number of validated instruments assessing addiction to social networking sites (SNSs) remains few, and none have been validated in the Italian language. Consequently, this study tested the psychometric properties of the Italian version of the Bergen Social Media Addiction Scale (BSMAS), as well as providing empirical data concerning the relationship between attachment styles and SNS addiction. Methods: A total of 769 participants were recruited to this study. Confirmatory factor analysis (CFA) and multigroup analyses were applied to assess construct validity of the Italian version of the BSMAS. Reliability analyses comprised the average variance extracted, the standard error of measurement, and the factor determinacy coefficient. Results: Indices obtained from the CFA showed the Italian version of the BSMAS to have an excellent fit of the model to the data, thus confirming the single-factor structure of the instrument. Measurement invariance was established at configural, metric, and strict invariances across age groups, and at configural and metric levels across gender groups. Internal consistency was supported by several indicators. In addition, the theoretical associations between SNS addiction and attachment styles were generally supported. Conclusion: This study provides evidence that the Italian version of the BSMAS is a psychometrically robust tool that can be used in future Italian research into social networking addiction. (PsycINFO Database Record (c) 2019 APA, all rights reserved)</t>
  </si>
  <si>
    <t>Social skills deficits and their association with Internet addiction and activities in adolescents with attention-deficit/hyperactivity disorder.</t>
  </si>
  <si>
    <t>Chou, Wen-Jiun; Huang, Mei-Feng; Chang, Yu-Ping; Chen, Yu-Min; Hu, Huei-Fan; Yen, Cheng- Fang</t>
  </si>
  <si>
    <t>10.1556/2006.6.2017.005</t>
  </si>
  <si>
    <t>Background and aims: The aims of this study were to examine the association between social skills deficits and Internet addiction and activities in adolescents with attention-deficit/hyperactivity disorder (ADHD) as well as the moderators for this association. Methods: A total of 300 adolescents, aged between 11 and 18 years, who had been diagnosed with ADHD participated in this study. Their Internet addiction levels, social skills deficits, ADHD, parental characteristics, and comorbidities were assessed. The various Internet activities that the participants engaged in were also examined. Results: The associations between social skills deficits and Internet addiction and activities and the moderators of these associations were examined using logistic regression analyses. Social skills deficits were significantly associated with an increased risk of Internet addiction after adjustment for the effects of other factors [odds ratio (OR) = 1.049, 95% confidence interval (CI) = 1.030–1.070]. Social skills deficits were also significantly associated with Internet gaming and watching movies. The maternal occupational socioeconomic levels of the participants moderated the association between social skills deficits and Internet addiction. Conclusions: Social skills deficits should be considered targets in prevention and intervention programs for treating Internet addiction among adolescents with ADHD. (PsycINFO Database Record (c) 2017 APA, all rights reserved)</t>
  </si>
  <si>
    <t>Sport participation, screen time, and personality trait development during childhood.</t>
  </si>
  <si>
    <t>Allen, Mark S.; Vella, Stewart A.; Laborde, Sylvain</t>
  </si>
  <si>
    <t>British Journal of Developmental Psychology</t>
  </si>
  <si>
    <t>10.1111/bjdp.12102</t>
  </si>
  <si>
    <t>This investigation explored the contribution of extracurricular sport and screen time viewing (television viewing and electronic gaming) to personality trait stability and change during childhood. Two independent samples of 3,956 young children (age 6) and 3,862 older children (age 10) were taken from the Longitudinal Study of Australian Children. Parent‐reported child sport participation, screen time, and personality traits were measured at baseline and again 24 months later. Young children who were more active recorded more of a decrease in introversion, less of a decrease in persistence, and less of an increase in reactivity, than those who were less active. Older children who were more active recorded less of an increase in introversion and more of an increase in persistence than those who were less active. In addition, young children who continued participation in extracurricular sport had greater intra‐individual stability of personality for introversion. These finding suggest that an active lifestyle might help to facilitate desirable personality trait stability and change during childhood. (PsycINFO Database Record (c) 2016 APA, all rights reserved)</t>
  </si>
  <si>
    <t>Stepping back to advance: Why IGD needs an intensified debate instead of a consensus: Commentary on: Chaos and confusion in DSM-5 diagnosis of Internet Gaming Disorder: Issues, concerns, and recommendations for clarity in the field (Kuss et al.).</t>
  </si>
  <si>
    <t>Quandt, Thorsten</t>
  </si>
  <si>
    <t>10.1556/2006.6.2017.014</t>
  </si>
  <si>
    <t>Based on their analysis of Internet gaming disorder (IGD) criteria, Kuss, Griffiths, and Pontes (2017) come to the conclusion that the current situation can be described as 'chaos and confusion.' Their assessment is not an exaggeration. It can be argued that there are even more issues, on logical/definitional and political/social levels: (a) the IGD diagnosis is lacking a well-defined object, (b) the cause and effect cannot be differentiated outside lab conditions, (c) the social and political effects of declaring a social behavior as a disease are worrying, and (d) a rushed diagnosis may construct an addiction with potentially harmful effects on (formerly) healthy populations. Instead of closing the debate by declaring a consensus and codifying IGD in the DSM, an undogmatic, intensified, and broader discussion is needed. (PsycINFO Database Record (c) 2019 APA, all rights reserved)</t>
  </si>
  <si>
    <t>Stepping up the game.</t>
  </si>
  <si>
    <t>Goudriaan, Anna E.</t>
  </si>
  <si>
    <t>10.1111/add.12552</t>
  </si>
  <si>
    <t>Comments on an article by Nancy M. Petry et al. (see record [rid]2014-33234-002[/rid]). Petry et al. present an international consensus for assessing internet gaming disorder, an important and necessary effort in moving the field of internet gaming disorder further. First, this consensus on assessment may generate more consistency in future research on internet gaming disorder, a field which is characterized by inconsistency in the way internet gaming disorder is defined. This inconsistency can largely be explained by the lack of inclusion of gaming disorder as a psychiatric diagnosis, until now. With the inclusion of Internet gaming disorder as the sole non-substance addiction in the appendix of the DSM-5, the decision to come to an international consensus on how to assess internet gaming disorder is very timely. In this way, future studies can use the same assessments methods, which can inform and guide decision-making on whether inclusion of internet gambling disorder in coming revisions of the DSM-5 is warranted. (PsycINFO Database Record (c) 2019 APA, all rights reserved)</t>
  </si>
  <si>
    <t>Strategic and non‐strategic problem gamblers differ on decision‐making under risk and ambiguity.</t>
  </si>
  <si>
    <t>Lorains, Felicity K.; Dowling, Nicki A.; Enticott, Peter G.; Bradshaw, John L.; Trueblood, Jennifer S.; Stout, Julie C.</t>
  </si>
  <si>
    <t>10.1111/add.12494</t>
  </si>
  <si>
    <t>Abstract Aims To analyse problem gamblers' decision‐making under conditions of risk and ambiguity, investigate underlying psychological factors associated with their choice behaviour and examine whether decision‐making differed in strategic (e.g. sports betting) and non‐strategic (e.g. electronic gaming machine) problem gamblers. Design Cross‐sectional study. Setting Out‐patient treatment centres and university testing facilities in Victoria, Australia. Participants Thirty‐nine problem gamblers and 41 age, gender and estimated IQ‐matched controls. Measurements Decision‐making tasks included the Iowa Gambling Task (IGT) and a loss aversion task. The Prospect Valence Learning (PVL) model was used to provide an explanation of cognitive, motivational and response style factors involved in IGT performance. Findings Overall, problem gamblers performed more poorly than controls on both the IGT (P = 0.04) and the loss aversion task (P = 0.01), and their IGT decisions were associated with heightened attention to gains (P = 0.003) and less consistency (P = 0.002). Strategic problem gamblers did not differ from matched controls on either decision‐making task, but non‐strategic problem gamblers performed worse on both the IGT (P = 0.006) and the loss aversion task (P = 0.02). Furthermore, we found differences in the PVL model parameters underlying strategic and non‐strategic problem gamblers' choices on the IGT. Conclusions Problem gamblers demonstrated poor decision‐making under conditions of risk and ambiguity. Strategic (e.g. sports betting, poker) and non‐strategic (e.g. electronic gaming machines) problem gamblers differed in decision‐making and the underlying psychological processes associated with their decisions. (PsycINFO Database Record (c) 2019 APA, all rights reserved)</t>
  </si>
  <si>
    <t>Stress system response and decision making in heavy episodic users of alcohol and online video games.</t>
  </si>
  <si>
    <t>Gilbertson, Rebecca J.; Leff, Dustyn J.; Young, Nathan A.</t>
  </si>
  <si>
    <t>Substance Use &amp; Misuse</t>
  </si>
  <si>
    <t>10.1080/10826084.2019.1618333</t>
  </si>
  <si>
    <t>Objective: Few empirical studies have addressed stress system response and subsequent decision making in problematic online video game players who also consume alcohol. Method: Participants were randomly assigned to either receive a psychosocial stressor, including evaluated public speaking and mental arithmetic, or control condition. Salivary cortisol, cardiovascular and subjective responses were collected. Following, decision making was assessed using the Iowa Gambling Task. Results: In this sample of moderate internet gamers (N = 71; 45 male, 16.9% meeting suggested DSM-5 criteria for internet gaming disorder), 53.52% met gender-specific cut-points for heavy episodic drinking. Overall, participants in the TSST condition demonstrated elevated systolic and diastolic blood pressure, self-reported anxiety, and negative affect (ps &lt; .05). However, response to the TSST was varied, particularly in individuals reporting binge internet gaming (6 h or more consecutive use in the last 30 d) who did not display the expected decline in positive affect in response to the TSST (p = .02). Differences in greater advantageous decision making between heavy episodic internet gaming participants in the stress condition, versus those reading a travel magazine, were also noted. These differences were not significant in participants reporting an absence of heavy episodic gaming behavior. Conclusions: These findings support the continued study of individuals who engage in problematic internet gaming behavior, particularly those who engage in heavy episodic use of alcohol. (PsycInfo Database Record (c) 2020 APA, all rights reserved)</t>
  </si>
  <si>
    <t>Substance and behavioral addictions may share a similar underlying process of dysregulation.</t>
  </si>
  <si>
    <t>Sussman, Steve; Rozgonjuk, Dmitri; van den Eijnden, Regina J. J. M.</t>
  </si>
  <si>
    <t>10.1111/add.13825</t>
  </si>
  <si>
    <t>Comments on an article by D. Kardefelt-Winther et al. (see record [rid]2017-07398-001[/rid]). In an attempt to clarify what should be considered a behavioral addiction, and to prevent over pathologizing common behaviors, Kardefelt-Winter et al. proposed to define it as ‘repeated behavior leading to significant harm or distress of a functional impairing nature, which is not reduced by the person and persists over a significant period of time’. The authors neglect to mention that the debate on the definition of behavioral addictions is not new, and holds for substance addictions as well. Kardefelt- Winter et al. also propose to exclude harmful behaviors that result from a willful choice as a behavioral addiction. Also, Kardefelt-Winter and colleagues propose to exclude impairment-related behaviors that result from a coping strategy. If this exclusion criterion would be used for diagnosing alcohol dependence, its prevalence rates would drop enormously. In fact, a coping strategy model of substance and behavioral addiction exists, which would argue for coping serving as an inclusion criterion. Discussion about the nature of behavioral addictions such as in Kardefelt-Winter et al. is very welcome. However, it as most probable that addiction is a problem of life-style and associational memory, which interface with neurobiological processes associated with obtaining appetitive effects. (PsycINFO Database Record (c) 2019 APA, all rights reserved)</t>
  </si>
  <si>
    <t>Substance use and gambling patterns among adolescents: Differences according to gender and impulsivity.</t>
  </si>
  <si>
    <t>Martínez-Loredo, Víctor; Grande-Gosende, Aris; Fernández-Artamendi, Sergio; Secades-Villa, Roberto; Fernández-Hermida, José Ramón</t>
  </si>
  <si>
    <t>10.1007/s10899-018-09824-x</t>
  </si>
  <si>
    <t>Although alcohol, tobacco and cannabis are the most prevalent drugs used by adolescents, gambling is a growing concern due to its increasing popularity. To date there have been few studies exploring the existing patterns of concurrent use of drugs and gambling in adolescents. This study aims to identify subpopulations of adolescents using different substances and gambling activities, to explore gender differences and to examine impulsivity as a predictor of class membership. A cross-sectional survey was carried out in 22 high-schools, and 1644 adolescents were assessed (54.1% males; mean age = 15.21 years, SD = .75). Participants reported their last-year frequency of using alcohol, tobacco and cannabis, as well as bingo, poker, other casino games, sports betting, lottery, scratch tickets and electronic gaming machines. Problem drinking was evaluated with the Rutgers Alcohol Problems Index, and gambling severity with the South Oaks Gambling Scale for Adolescents. Impulsivity was assessed using a Delay Discounting task, the Barratt Impulsiveness Scale and the Impulsive Sensation-Seeking Scale. Based on a latent class model of drugs and gambling activities, four subpopulations of males and five of females were found. General impulsivity and sensation seeking were the most consistent predictors of class membership. These novel findings support the need to consider specific groups of adolescents engaging in different patterns of addictive behaviors when implementing selective prevention strategies. (PsycInfo Database Record (c) 2020 APA, all rights reserved)</t>
  </si>
  <si>
    <t>Systematic validation of internet gaming disorder criteria needs to start somewhere: A reply to kardefelt‐winther.</t>
  </si>
  <si>
    <t>10.1111/add.12995</t>
  </si>
  <si>
    <t>Reply by the current authors to the comments made by Daniel Kardefelt-WIinther (see record [rid]2015-31875-016[/rid]) on the original article (see record [rid]2015-10899-001[/rid]). In response to the study, Kardefelt-Winther criticizes the lack of research on the DSM-5 Internet Gaming Disorder (IGD) criteria and our application of them. We agree with some of his concerns, but we propose a different, and perhaps more constructive, conclusion based on the available data. Although we share some similar concerns about the DSM-5 criteria, we disagree with Kardefelt-Winther [2] that our study is conceptually and fundamentally flawed. Systematic evaluation of IGD needs to start somewhere, and no single study or approach will be able to address all the questions. Determining specific criteria and establishing their validity is not only challenging to the field of internet gaming, but to all psychiatric diagnoses, both new and well recognized ones. (PsycINFO Database Record (c) 2019 APA, all rights reserved)</t>
  </si>
  <si>
    <t>Targeted exome sequencing for the identification of a protective variant against Internet gaming disorder at rs2229910 of neurotrophic tyrosine kinase receptor, type 3 (NTRK3): A pilot study.</t>
  </si>
  <si>
    <t>Kim, Jeong-Yu; Jeong, Jo-Eun; Rhee, Je-Keun; Cho, Hyun; Chun, Ji-Won; Kim, Tae-Min; Choi, Sam-Wook; Choi, Jung-Seok; Kim, Dai-Jin</t>
  </si>
  <si>
    <t>10.1556/2006.5.2016.077</t>
  </si>
  <si>
    <t>Background and aims: Internet gaming disorder (IGD) has gained recognition as a potential new diagnosis in the fifth revision of the Diagnostic and Statistical Manual of Mental Disorders, but genetic evidence supporting this disorder remains scarce. Methods: In this study, targeted exome sequencing was conducted in 30 IGD patients and 30 control subjects with a focus on genes linked to various neurotransmitters associated with substance and non-substance addictions, depression, and attention deficit hyperactivity disorder. Results: rs2229910 of neurotrophic tyrosine kinase receptor, type 3 (NTRK3) was the only single nucleotide polymorphism (SNP) that exhibited a significantly different minor allele frequency in IGD subjects compared to controls (p = .01932), suggesting that this SNP has a protective effect against IGD (odds ratio = 0.1541). The presence of this potentially protective allele was also associated with less time spent on Internet gaming and lower scores on the Young’s Internet Addiction Test and Korean Internet Addiction Proneness Scale for Adults. Conclusions: The results of this first targeted exome sequencing study of IGD subjects indicate that rs2229910 of NTRK3 is a genetic variant that is significantly related to IGD. These findings may have significant implications for future research investigating the genetics of IGD and other behavioral addictions. (PsycINFO Database Record (c) 2019 APA, all rights reserved)</t>
  </si>
  <si>
    <t>Király, Orsolya; Bőthe, Beáta; Ramos-Diaz, Jano; Rahimi-Movaghar, Afarin; Lukavska, Katerina; Hrabec, Ondřej; Miovsky, Michal; Billieux, Joël; Deleuze, Jory; Nuyens, Filip; Karila, Laurent; Griffiths, Mark D.; Nagygyörgy, Katalin; Urbán, Róbert; Potenza, Marc N.; King, Daniel L.; Rumpf, Hans-Jürgen; Carragher, Natacha; Demetrovics, Zsolt</t>
  </si>
  <si>
    <t>The Ten-Item Internet Gaming Disorder Test (IGDT-10) is a short screening instrument developed to assess Internet gaming disorder (IGD) as proposed in the Diagnostic and Statistical Manual of MentalDisorders, fifth edition (DSM–5), adopting a concise, clear, and consistent item-wording. According to initial studies conducted in 2014, the instrument showed promising psychometric characteristics. The present study tested the psychometric properties, including language and gender invariance, in a large international sample of online gamers. In this study, data were collected from 7,193 participants comprising Hungarian (n = 3,924), Iranian (n = 791), English-speaking (n = 754), French-speaking (n = 421), Norwegian (n = 195), Czech (n = 496), and Peruvian (n = 612) online gamers via gaming-related websites and gaming-related social-networking-site groups. A unidimensional factor structure provided a good fit to the data in all language-based samples. In addition, results indicated both language and gender invariance on the level of scalar invariance. Criterion and construct validity of the IGDT-10 was supported by its strong association with the Problematic Online Gaming Questionnaire and moderate association with weekly gaming time, psychopathological symptoms, and impulsivity. The proportions of each sample that met the cut-off score on the IGDT-10 varied between 1.61% and 4.48% in the individual samples, except for the Peruvian sample (13.44%). The IGDT-10 shows robust psychometric properties and appears suitable for conducting cross-cultural and gender comparisons across seven languages. (PsycInfo Database Record (c) 2021 APA, all rights reserved)</t>
  </si>
  <si>
    <t>The (co-)occurrence of problematic video gaming, substance use, and psychosocial problems in adolescents.</t>
  </si>
  <si>
    <t>Van Rooij, Antonius J.; Kuss, Daria J.; Griffiths, Mark D.; Shorter, Gillian W.; Schoenmakers, Tim M.; Van De Mheen, Dike</t>
  </si>
  <si>
    <t>10.1556/JBA.3.2014.013</t>
  </si>
  <si>
    <t>Aims: The current study explored the nature of problematic (addictive) video gaming (PVG) and the association with game type, psychosocial health, and substance use. Methods: Data were collected using a paper and pencil survey in the classroom setting. Three samples were aggregated to achieve a total sample of 8478 unique adolescents. Scales included measures of game use, game type, the Video game Addiction Test (VAT), depressive mood, negative self-esteem, loneliness, social anxiety, education performance, and use of cannabis, alcohol and nicotine (smoking). Results: Findings confirmed problematic gaming is most common amongst adolescent gamers who play multiplayer online games. Boys (60%) were more likely to play online games than girls (14%) and problematic gamers were more likely to be boys (5%) than girls (1%). High problematic gamers showed higher scores on depressive mood, loneliness, social anxiety, negative self-esteem, and self-reported lower school performance. Nicotine, alcohol, and cannabis using boys were almost twice more likely to report high PVG than non-users. Conclusions: It appears that online gaming in general is not necessarily associated with problems. However, problematic gamers do seem to play online games more often, and a small subgroup of gamers—specifically boys—showed lower psychosocial functioning and lower grades. Moreover, associations with alcohol, nicotine, and cannabis use are found. It would appear that problematic gaming is an undesirable problem for a small subgroup of gamers. The findings encourage further exploration of the role of psychoactive substance use in problematic gaming. (PsycINFO Database Record (c) 2019 APA, all rights reserved)</t>
  </si>
  <si>
    <t>The association between Internet addiction and personality disorders in a general population-based sample.</t>
  </si>
  <si>
    <t>Zadra, Sina; Bischof, Gallus; Besser, Bettina; Bischof, Anja; Meyer, Christian; John, Ulrich; Rumpf, Hans-Jürgen</t>
  </si>
  <si>
    <t>10.1556/2006.5.2016.086</t>
  </si>
  <si>
    <t>Background and aims: Data on Internet addiction (IA) and its association with personality disorder are rare. Previous studies are largely restricted to clinical samples and insufficient measurement of IA. Methods: Cross-sectional analysis data are based on a German sub-sample (n = 168; 86 males; 71 meeting criteria for IA) with increased levels of excessive Internet use derived from a general population sample (n = 15,023). IA was assessed with a comprehensive standardized interview using the structure of the Composite International Diagnostic Interview and the criteria of Internet Gaming Disorder as suggested in DSM-5. Impulsivity, attention deficit hyperactivity disorder, and self-esteem were assessed with the widely used questionnaires. Results: Participants with IA showed higher frequencies of personality disorders (29.6%) compared to those without IA (9.3%; p &lt; .001). In males with IA, Cluster C personality disorders were more prevalent than among non-addicted males. Compared to participants who had IA only, lower rates of remission of IA were found among participants with IA and additional cluster B personality disorder. Personality disorders were significantly associated with IA in multivariate analysis. Discussion and conclusion: Comorbidity of IA and personality disorders must be considered in prevention and treatment. (PsycINFO Database Record (c) 2019 APA, all rights reserved)</t>
  </si>
  <si>
    <t>Wei, Han-Ting; Chen, Mu-Hong; Huang, Po-Cheng; Bai, Ya-Mei</t>
  </si>
  <si>
    <t>Background: Online gaming technology has developed rapidly within the past decade, and its related problems have received increasing attention. However, there are few studies on the psychiatric symptoms associated with excessive use of online games. The aim of this study is to investigate the characteristics of online gamers, and the association between online gaming hours, social phobia, and depression using an internet survey.Methods: An online questionnaire was designed and posted on a popular online game websites, inviting the online gamers to participate the survey. The content of the questionnaire included demographic data, profiles of internet usage and online gaming, and self-rating scales of Depression and Somatic Symptoms Scale (DSSS), Social Phobia Inventory (SPIN), and Chen Internet Addiction Scale (CIAS).Results: A total of 722 online gamers with a mean age of 21.8 ± 4.9 years completed the online survey within one month. 601 (83.2%) participants were male, and 121 (16.8%) were female. The mean weekly online gaming time was 28.2 ± 19.7 hours, which positively associated with history of online gaming (r = 0.245, p &lt; 0.001), total DSSS (r = 0.210, p &lt; 0.001), SPIN (r = 0.150, p &lt; 0.001), and CIAS (r = 0.290, p &lt; 0.001) scores. The female players had a shorter history of online gaming (6.0 ± 3.1 vs. 7.2 ± 3.6 years, p = 0.001) and shorter weekly online gaming hours (23.2 ± 17.0 vs. 29.2 ± 20.2 hours, p = 0.002), but had higher DSSS (13.0 ± 9.3 vs. 10.9 ± 9.7, p = 0.032) and SPIN (22.8 ± 14.3 vs. 19.6 ± 13.5, p = 0.019) scores than the male players. The linear regression model showed that higher DSSS scores were associated with female gender, higher SPIN scores, higher CIAS scores, and longer weekly online gaming hours, with controlling for age and years of education.Conclusion: The online gamers with longer weekly gaming hours tended to have a longer history of online gaming, and more severe depressive, social phobic, and internet addiction symptoms. Female online gamers had fewer weekly online gaming hours and a shorter previous online gaming history, but tended to have more severe somatic, pain, and social phobic symptoms. The predictors for depression were higher social phobic symptom, higher internet addiction symptoms, longer online gaming hours, and female gender. (PsycInfo Database Record (c) 2020 APA, all rights reserved)</t>
  </si>
  <si>
    <t>The association between problematic online gaming and perceived stress: The moderating effect of psychological resilience.</t>
  </si>
  <si>
    <t>Canale, Natale; Marino, Claudia; Griffiths, Mark D.; Scacchi, Luca; Monaci, Maria Grazia; Vieno, Alessio</t>
  </si>
  <si>
    <t>Background and aims: Vulnerability to stress appears to be a potential predisposing factor for developing specific internet-use disorders, such as Internet Gaming Disorder (IGD). Studies investigating the protective effect of psychological resilience against the impact of perceived stress on IGD and weekly gameplay have yet to be reported in the existing literature. The aim of this study was to examine the potential moderating relationships between perceived stress and online gaming (more specifically operationalized as IGD and weekly gameplay) with psychological resilience. Methods: An online survey was administered to 605 participants (males = 82%, Mage = 24.01 years, SDage = 6.11). A multivariate multiple regression model was applied to test for the possible contribution of perceived stress and psychological resilience to weekly gameplay and IGD. Results: Perceived stress was associated with higher scores of IGD, whereas psychological resilience was related to lower scores of IGD. In addition, the combination of having higher perceived stress and lower level of psychological resilience was associated with a particularly high hours of gameplay per week. Discussion and conclusions: These findings further support the importance of personal traits (perceived stress and psychological resilience) in online gaming (IGD severity and weekly gameplay), and also emphasize the unique moderating relationship between perceived stress and weekly gameplay with lack of resilience. Enhancing psychological resilience to decrease the likelihood of online gamers who experience higher level of stress from spending more hours per week gaming is recommended. (PsycInfo Database Record (c) 2020 APA, all rights reserved)</t>
  </si>
  <si>
    <t>The association between the nicotinic acetylcholine receptor α4 subunit gene (CHRNA4) rs1044396 and Internet gaming disorder in Korean male adults.</t>
  </si>
  <si>
    <t>Jeong, Jo-Eun; Rhee, Je-Keun; Kim, Tae-Min; Kwak, Su-Min; Bang, Sol-hee; Cho, Hyun; Cheon, Young-Hoon; Min, Jung Ah; Yoo, Gil Sang; Kim, Kyudong; Choi, Jung-Seok; Choi, Sam-Wook; Kim, Dai-Jin</t>
  </si>
  <si>
    <t>10.1371/journal.pone.0188358</t>
  </si>
  <si>
    <t>The primary aim of this study was to investigate the genetic predisposition of Internet gaming disorder (IGD), and the secondary aim was to compare the results to those of alcohol dependence (AD). Two independent case-control studies were conducted. A total of 30 male participants with IGD, diagnosed according to the 5th edition of the Diagnostic and Statistical Manual of Mental Disorders (DSM-5) criteria, and 30 sex-matched controls participated in study 1. We designed targeted exome sequencing (TES) to test for 72 candidate genes that have been implicated in the pathogenesis of addiction. The genes included seven neurotransmitter (dopamine, serotonin, glutamate, r-aminobutyric acid (GABA), norepinephrine, acetylcholine, and opioid) system genes. A total of 31 male in-patients with AD and 29 normal male controls (NC) were enrolled in study 2. The same 72 genes included in study 1 and ten additional genes related to alcohol-metabolic enzyme were selected as the target genes, and we identified the genetic variants using the same method (TES). The IGD group had a lower frequency of the T allele of rs1044396 in the nicotinic acetylcholine receptor alpha 4 subunit (CHRNA4), and this variant represents a protective allele against IGD. However, we did not find a significant difference in the polymorphisms of the 72 genes that encode neurotransmitter systems between the AD and NC groups. This study demonstrated that rs1044396 of CHRNA4 was significantly associated with IGD. (PsycInfo Database Record (c) 2020 APA, all rights reserved)</t>
  </si>
  <si>
    <t>The concept of 'harm' in Internet gaming disorder.</t>
  </si>
  <si>
    <t>10.1556/2006.7.2018.24</t>
  </si>
  <si>
    <t>Internet gaming disorder (IGD) is a proposed condition that refers to persistent gaming leading to clinically significant impairment. However, there have been few attempts to study the different types and degrees of harm caused by IGD. This commentary describes some of the negative intrapersonal and interpersonal effects of an extreme time investment in gaming activities in the context of IGD. Future research should examine the way in which IGD harms may occur at different levels and degrees. This may enhance the screening of individuals whose behavior is suspected to meet the definition of the proposed IGD criteria. (PsycINFO Database Record (c) 2020 APA, all rights reserved)</t>
  </si>
  <si>
    <t>The conceptualisation and measurement of DSM-5 Internet Gaming Disorder: The development of the IGD-20 Test.</t>
  </si>
  <si>
    <t>Pontes, Halley M.; Király, Orsolya; Demetrovics, Zsolt; Griffiths, Mark D.</t>
  </si>
  <si>
    <t>10.1371/journal.pone.0110137</t>
  </si>
  <si>
    <t>Background: Over the last decade, there has been growing concern about ‘gaming addiction’ and its widely documented detrimental impacts on a minority of individuals that play excessively. The latest (fifth) edition of the American Psychiatric Association’s Diagnostic and Statistical Manual of Mental Disorders (DSM-5) included nine criteria for the potential diagnosis of Internet Gaming Disorder (IGD) and noted that it was a condition that warranted further empirical study. Aim: The main aim of this study was to develop a valid and reliable standardised psychometrically robust tool in addition to providing empirically supported cut-off points. Methods: A sample of 1003 gamers (85.2% males; mean age 26 years) from 57 different countries were recruited via online gaming forums. Validity was assessed by confirmatory factor analysis (CFA), criterion-related validity, and concurrent validity. Latent profile analysis was also carried to distinguish disordered gamers from non-disordered gamers. Sensitivity and specificity analyses were performed to determine an empirical cut-off for the test. Results: The CFA confirmed the viability of IGD-20 Test with a six-factor structure (salience, mood modification, tolerance, withdrawal, conflict and relapse) for the assessment of IGD according to the nine criteria from DSM-5. The IGD-20 Test proved to be valid and reliable. According to the latent profile analysis, 5.3% of the total participants were classed as disordered gamers. Additionally, an optimal empirical cut-off of 71 points (out of 100) seemed to be adequate according to the sensitivity and specificity analyses carried. Conclusions: The present findings support the viability of the IGD-20 Test as an adequate standardised psychometrically robust tool for assessing internet gaming disorder. Consequently, the new instrument represents the first step towards unification and consensus in the field of gaming studies. (PsycInfo Database Record (c) 2020 APA, all rights reserved)</t>
  </si>
  <si>
    <t>The coping function of mental disorder symptoms: Is it to be considered when developing diagnostic criteria for behavioural addictions?</t>
  </si>
  <si>
    <t>Konkolÿ Thege, Barna</t>
  </si>
  <si>
    <t>10.1111/add.13816</t>
  </si>
  <si>
    <t>Comments on an article by D. Kardefelt-Winther et al. (see record [rid]2017-07398-001[/rid]). The tendency to categorize an ever-increasing number of everyday behaviors as addictions raises concerns in many professionals, who warn that this approach might lead to the pathologization of common behaviors decreasing the specificity of psychiatric diagnoses and the perceived seriousness of mental health in the public view. In an elegant and very constructive attempt to look for solutions to these issues, Kardefelt-Winther offer two inclusion (significant functional impairment/distress and persistence over a prolonged time-period) and four exclusion (no other diagnosis offering better explanation for symptoms, the activity is a wilful choice, no functional impairment and the behavior has a coping function) criteria for consideration when developing diagnostic criteria for behavioral addictions. Most of these considerations would, in fact, help to increase the specificity of behavioral addiction diagnoses and thus decrease the confusion around and inflation of the behavioral addiction term, the commentator suggests a minor and a more substantial alteration to consider. Minor is that the third exclusion criterion seems to be merely an inverse of the first inclusion criterion, which does not add greatly to the content of the definition; thus, its omission would increase the compactness of the criterion list. (PsycINFO Database Record (c) 2019 APA, all rights reserved)</t>
  </si>
  <si>
    <t>The criteria to diagnose Internet gaming disorder from causal online gamer.</t>
  </si>
  <si>
    <t>Ko, Chih‐Hung; Yen, Ju‐Yu</t>
  </si>
  <si>
    <t>10.1111/add.12565</t>
  </si>
  <si>
    <t>Comments on an article by Nancy M. Petry et al. (see record [rid]2014-33234-002[/rid]). Professor Petry et al. present an international consensus related to diagnostic criteria for internet gaming disorder (IGD) in the Diagnostic and Statistical Manual for Mental Disorder, fifth edition (DSM-5). This consensus aims to diagnose IGD in a consistent manner around the world. The wording of the criteria exactly reflect DSM-5 criteria as a whole. This consensus is an important work, as the presentation of IGD is highly heterogeneous. Online gaming is a popular behaviour in modern society and most criteria could be found in healthy online gamers at a lower frequency, shorter duration or lower intensity. This might explain why five or more criteria are deemed necessary to diagnose IGD. (PsycINFO Database Record (c) 2019 APA, all rights reserved)</t>
  </si>
  <si>
    <t>The dark side of internet: Preliminary evidence for the associations of dark personality traits with specific online activities and problematic Internet use.</t>
  </si>
  <si>
    <t>Kircaburun, Kagan; Griffiths, Mark D.</t>
  </si>
  <si>
    <t>10.1556/2006.7.2018.109</t>
  </si>
  <si>
    <t>Background and aims: Research has shown that personality traits play an important role in problematic internet use (PIU). However, the relationship between dark personality traits (i.e., Machiavellianism, psychopathy, narcissism, sadism, and spitefulness) and PIU has yet to be investigated. Consequently, the objectives of this study were to investigate the relationships of dark traits with specific online activities (i.e., social media, gaming, gambling, shopping, and sex) and PIU. Methods: A total of 772 university students completed a self-report survey, including the Dark Triad Dirty Dozen Scale, Short Sadistic Impulse Scale, Spitefulness Scale, and an adapted version of the Bergen Facebook Addiction Scale. Results: Hierarchical regression analysis and a multiple mediation model indicated that being male was positively associated with higher online gaming, online sex, and online gambling, and negatively associated with social media and online shopping. Narcissism was related to higher social media use; Machiavellianism was related to higher online gaming, online sex, and online gambling; sadism was related to online sex; and spitefulness was associated with online sex, online gambling, and online shopping. Finally, Machiavellianism and spitefulness were directly and indirectly associated with PIU via online gambling, online gaming, and online shopping, and narcissism was indirectly associated with PIU through social media use. Discussion: Findings of this preliminary study show that individuals high in dark personality traits may be more vulnerable in developing problematic online use and that further research is warranted to examine the associations of dark personality traits with specific types of problematic online activities. (PsycINFO Database Record (c) 2019 APA, all rights reserved)</t>
  </si>
  <si>
    <t>The development of the Online Player Type Scale: Construct validity and reliability testing.</t>
  </si>
  <si>
    <t>Hamutoğlu, Nazire Burçin; Topal, Murat; Samur, Yavuz; Gezgin, Deniz Mertkan; Griffiths, Mark D.</t>
  </si>
  <si>
    <t>10.4018/IJCBPL.2020010102</t>
  </si>
  <si>
    <t>The present study outlines the development of the Online Player Type Scale (OPTS) utilizing a motivational taxonomy developed. This taxonomy was comprehensively reviewed to create scale items, and the conceptual framework of the scale was defined. The study group was comprised of 1,479 students attending grades 5 to 8 of a private school. A purposive sampling method was used to recruit the study group, and playing any videogame frequently was the criterion to be included in the sample. The construct validity and reliability testing showed the OPTS comprised four factors: achievement-oriented (ACH), socialization-oriented (SOC), exploration-oriented (EXP), and competition-oriented (COMP). The Cronbach alpha internal consistency coefficients and composite reliability coefficients were 0.89 and 0.99 for KIL, 0.83 and 0.98 for EXP, 0.83 and 0.98 for SOC, and 0.94 and 0.99 for ACH. It is concluded that the Online Player Type Scale is a valid and reliable instrument for assessing gaming motivation. (PsycInfo Database Record (c) 2020 APA, all rights reserved)</t>
  </si>
  <si>
    <t>The development of the Problematic Online Gaming Questionnaire (POGQ).</t>
  </si>
  <si>
    <t>Demetrovics, Zsolt; Urbán, Róbert; Nagygyörgy, Katalin; Farkas, Judit; Griffiths, Mark D.; Pápay, Orsolya; Kökönyei, Gyöngyi; Felvinczi, Katalin; Oláh, Attila</t>
  </si>
  <si>
    <t>Background: Online gaming has become increasingly popular. However, this has led to concerns that these games might induce serious problems and/or lead to dependence for a minority of players. Aim: The aim of this study was to uncover and operationalize the components of problematic online gaming. Methods: A total of 3415 gamers (90% males; mean age 21 years), were recruited through online gaming websites. A combined method of exploratory factor analysis (EFA) and confirmatory factor analysis (CFA) was applied. Latent profile analysis was applied to identify persons at-risk. Results: EFA revealed a six-factor structure in the background of problematic online gaming that was also confirmed by a CFA. For the assessment of the identified six dimensions—preoccupation, overuse, immersion, social isolation, interpersonal conflicts, and withdrawal—the 18-item Problematic Online Gaming Questionnaire (POGQ) proved to be exceedingly suitable. Based on the latent profile analysis, 3.4% of the gamer population was considered to be at high risk, while another 15.2% was moderately problematic. Conclusions: The POGQ seems to be an adequate measurement tool for the differentiated assessment of gaming related problems on six subscales. (PsycINFO Database Record (c) 2019 APA, all rights reserved)</t>
  </si>
  <si>
    <t>The effect of losses disguised as wins and near misses in electronic gaming machines: A systematic review.</t>
  </si>
  <si>
    <t>Barton, K. R.; Yazdani, A.; Ayer, N.; Kalvapalle, S.; Brown, S.; Stapleton, J.; Brown, D. G.; Harrigan, K. A.</t>
  </si>
  <si>
    <t>10.1007/s10899-017-9688-0</t>
  </si>
  <si>
    <t>[Correction Notice: An Erratum for this article was reported in Vol 33(4) of Journal of Gambling Studies (see record [rid]2017-49546-015[/rid]). The second author’s name was incorrectly published as 'Y. Yazdani' instead of 'A. Yazdani'. This has been corrected with this erratum.] Near misses and losses disguised as wins have been of interest to gambling researchers and policymakers for many years (e.g., Griffiths in J Gambl Stud 9(2):101–120, 1993). This systematic literature review describes the behavioural, psychological, and psychobiological effects of near misses and losses disguised as wins (LDWs) in an effort to evaluate their precise influence on the player and to highlight areas requiring further investigation. A systematic search for relevant studies was conducted using Scopus, PubMed, PsycINFO, ProQuest Sociology databases, and the Gambling Research Exchange Ontario Knowledge Repository. A total of 51 (from an initial pool of 802) experimental peer-reviewed studies using human participants were found between 1991 and 2015. The systematic review revealed that near misses motivate continued play, but have varying effects on the emotional state or betting behaviour of the player. Near miss events were also shown to be associated with elevated skin conductance levels and diffuse activity across the brain, most consistently in areas processing reinforcement and reward. Re-examination of the studies of near misses events after classifying the type of game feedback suggested that the effectiveness of near misses is related to the phenomenology of a near miss itself rather than as a response to auditory or visual feedback provided by a slot machine. In contrast to near misses, the presence of LDWs was found to relate to an overestimation of how much a player is actually winning and was consistently viewed as an exciting event. The effect of LDWs appears to be driven by the presence of visuals and sounds most often associated with a true win. Practical implications and directions for future research are also discussed. (PsycINFO Database Record (c) 2019 APA, all rights reserved)</t>
  </si>
  <si>
    <t>'The effect of losses disguised as wins and near misses in electronic gaming machines: A systematic review': Erratum.</t>
  </si>
  <si>
    <t>Barton, K. R.; Yazdani, Y.; Ayer, N.; Kalvapalle, S.; Brown, S.; Stapleton, J.; Brown, D. G.; Harrigan, K. A.</t>
  </si>
  <si>
    <t>10.1007/s10899-017-9696-0</t>
  </si>
  <si>
    <t>Reports an error in 'The effect of losses disguised as wins and near misses in electronic gaming machines: A systematic review' by K. R. Barton, Y. Yazdani, N. Ayer, S. Kalvapalle, S. Brown, J. Stapleton, D. G. Brown and K. A. Harrigan (Journal of Gambling Studies, 2017[Dec], Vol 33[4], 1241-1260). The second author’s name was incorrectly published as 'Y. Yazdani' instead of 'A. Yazdani'. This has been corrected with this erratum. (The following abstract of the original article appeared in record [rid]2017-49546-014[/rid]). Near misses and losses disguised as wins have been of interest to gambling researchers and policymakers for many years (e.g., Griffiths in J Gambl Stud 9(2):101–120, 1993). This systematic literature review describes the behavioural, psychological, and psychobiological effects of near misses and losses disguised as wins (LDWs) in an effort to evaluate their precise influence on the player and to highlight areas requiring further investigation. A systematic search for relevant studies was conducted using Scopus, PubMed, PsycINFO, ProQuest Sociology databases, and the Gambling Research Exchange Ontario Knowledge Repository. A total of 51 (from an initial pool of 802) experimental peer-reviewed studies using human participants were found between 1991 and 2015. The systematic review revealed that near misses motivate continued play, but have varying effects on the emotional state or betting behaviour of the player. Near miss events were also shown to be associated with elevated skin conductance levels and diffuse activity across the brain, most consistently in areas processing reinforcement and reward. Re-examination of the studies of near misses events after classifying the type of game feedback suggested that the effectiveness of near misses is related to the phenomenology of a near miss itself rather than as a response to auditory or visual feedback provided by a slot machine. In contrast to near misses, the presence of LDWs was found to relate to an overestimation of how much a player is actually winning and was consistently viewed as an exciting event. The effect of LDWs appears to be driven by the presence of visuals and sounds most often associated with a true win. Practical implications and directions for future research are also discussed. (PsycINFO Database Record (c) 2019 APA, all rights reserved)</t>
  </si>
  <si>
    <t>The effect of mere presence on electronic gaming machine gambling.</t>
  </si>
  <si>
    <t>Rockloff, Matthew J.; Greer, Nancy; Evans, Lionel G.</t>
  </si>
  <si>
    <t>10.4309/jgi.2012.27.11</t>
  </si>
  <si>
    <t>Intensification of gambling behavior may partly result from arousal caused by the mere physical presence of others in the gaming venue moving through the gaming floor on their way to enjoy other amenities. In an experiment, 56 male and 76 female participants (N = 132) gambled on a laptop-simulated electronic gaming machine (EGM), either alone or with a simulated crowd of 6 or 26 others who were wearing blindfolds and earphones. These crowds of other persons were falsely said to be participating in another experiment on sensory deprivation. Among players with preexisting gambling problems, the results showed that these crowds contributed to a particular style of gambling whereby players generally bet smaller amounts but were more persistent as losses mounted. These changes in persistence occurred despite the inability of these others to witness or evaluate the participants. The experiment suggests that the mere presence of others in a gaming venue can affect EGM betting behavior. (PsycINFO Database Record (c) 2019 APA, all rights reserved)</t>
  </si>
  <si>
    <t>The effect of online gaming on commercial casino revenue.</t>
  </si>
  <si>
    <t>Philander, Kahlil S.</t>
  </si>
  <si>
    <t>This study estimates the effect of the online gaming industry on the commercial casino gaming industry. The findings from this study suggest that during the pre-UIGEA period, online gaming was a moderate substitute good for brick and mortar gaming in the U.S. During this early period in the online gaming market, which was characterized by loose regulation and relatively easy access, online gaming revenue is estimated to have cannibalized commercial casino revenue at a rate of 27 to 30 cents on the dollar. A discussion of this finding's relevance to the current gaming market and the related policy considerations is provided. This study also led to the discovery of a seemingly valid instrumental variable, Internet user rates, which can be used to correct internet gaming coefficient estimates for potential bias in future studies. (PsycINFO Database Record (c) 2019 APA, all rights reserved)</t>
  </si>
  <si>
    <t>The effects of alcohol expectancy and intake on slot machine gambling behavior.</t>
  </si>
  <si>
    <t>Sagoe, Dominic; Mentzoni, Rune Aune; Leino, Tony; Molde, Helge; Haga, Sondre; Gjernes, Mikjel Fredericson; Hanss, Daniel; Pallesen, Ståle</t>
  </si>
  <si>
    <t>10.1556/2006.6.2017.031</t>
  </si>
  <si>
    <t>Background and aims: Although alcohol intake and gambling often co-occur in related venues, there is conflicting evidence regarding the effects of alcohol expectancy and intake on gambling behavior. We therefore conducted an experimental investigation of the effects of alcohol expectancy and intake on slot machine gambling behavior. Methods: Participants were 184 (females = 94) individuals [age range: 18–40 (mean = 21.9) years] randomized to four independent conditions differing in information/expectancy about beverage (told they received either alcohol or placebo) and beverage intake [actually ingesting low (target blood alcohol concentration [BAC] &lt; 0.40 mg/L) vs. moderate (target BAC &gt; 0.40 mg/L; ≈0.80 mg/L) amounts of alcohol]. All participants completed self-report questionnaires assessing demographic variables, subjective intoxication, alcohol effects (stimulant and sedative), and gambling factors (behavior and problems, evaluation, and beliefs). Participants also gambled on a simulated slot machine. Results: A significant main effect of beverage intake on subjective intoxication and alcohol effects was detected as expected. No significant main or interaction effects were detected for number of gambling sessions, bet size and variation, remaining credits at termination, reaction time, and game evaluation. Conclusion: Alcohol expectancy and intake do not affect gambling persistence, dissipation of funds, reaction time, or gambling enjoyment. (PsycINFO Database Record (c) 2019 APA, all rights reserved)</t>
  </si>
  <si>
    <t>The effects of competitive gaming scenarios and personalized assistance strategies on English vocabulary learning.</t>
  </si>
  <si>
    <t>Wei, Chun-Wang; Kao, Hao-Yun; Lu, Hsin-Hsien; Liu, Yi Chun</t>
  </si>
  <si>
    <t>English vocabulary is the foundation of English learning. According to information processing theory, recitation helps learners remember and understand English terminology. However, this type of exercise may lead to boredom, anxiety, difficulty concentrating, and other negative effects. This study proposes the integration of competitive gaming with personalized assistance as a means of reducing anxiety and enhancing the degree of immersion, as well as raising the overall effectiveness of the lesson. The board game Monopoly was used as the basis for the design of a vocabulary-focused competitive game. Personalized assistance was provided to help learners study and review new English vocabulary words in an attempt to improve their memorization. A total of 120 students were recruited to serve as participants in the study. Each was randomly assigned to one of four different groups to take part in select English vocabulary activities. The results show that the integration of a competitive gaming scenario with a personalized assistance strategy helped students improve their vocabulary acquisition. (PsycINFO Database Record (c) 2019 APA, all rights reserved)</t>
  </si>
  <si>
    <t>The effects of pop-up harm minimisation messages on electronic gaming machine gambling behaviour in New Zealand.</t>
  </si>
  <si>
    <t>Palmer du Preez, Katie; Landon, Jason; Bellringer, Maria; Garrett, Nick; Abbott, Max</t>
  </si>
  <si>
    <t>10.1007/s10899-016-9603-0</t>
  </si>
  <si>
    <t>In New Zealand a simple pop-up message feature that provides gambling session information and forces a break in play is mandatory on all electronic gaming machines in all venues (EGMs). Previous research has demonstrated small effects of more sophisticated pop-up messages tested predominantly in laboratory environments. The present research examined gambler engagement with and views on the New Zealand pop-up messages and on the relationship between pop-up messages and EGM expenditure. A sample of gamblers was recruited at casino and non-casino (pub) EGM venues. Most participants were aware of pop-up messages (57 %) and many saw them often (38 %). Among gamblers who reported seeing pop-up messages, half read the message content, and a quarter believed that pop-up messages helped them control the amount of money they spend on gambling. Participants who reported being likely to stop gambling in response to pop-up messages spent significantly less money on gambling when variables that were independently associated with EGM expenditure were controlled for. A modest harm minimisation effect of the pop-up message feature that has been operating in New Zealand for 5 years was evident. Suggestions for improvement of the harm minimisation potential of the current pop-up message feature are discussed. (PsycINFO Database Record (c) 2019 APA, all rights reserved)</t>
  </si>
  <si>
    <t>The gambling behavior of indigenous Australians.</t>
  </si>
  <si>
    <t>Hing, Nerilee; Breen, Helen; Gordon, Ashley; Russell, Alex</t>
  </si>
  <si>
    <t>10.1007/s10899-013-9358-9</t>
  </si>
  <si>
    <t>The gambling activities of minority groups such as Indigenous peoples are usually culturally complex and poorly understood. To redress the scarcity of information and contribute to a better understanding of gambling by Indigenous people, this paper presents quantitative evidence gathered at three Australian Indigenous festivals, online and in several Indigenous communities. With support from Indigenous communities, the study collected and analyzed surveys from 1,259 self-selected Indigenous adults. Approximately 33% of respondents gambled on card games while 80% gambled on commercial gambling forms in the previous year. Gambling participation and involvement are high, particularly on electronic gaming machines (EGMs), the favorite and most regular form of gambling. Men are significantly more likely to participate in gambling and to gamble more frequently on EGMs, horse/dog races, sports betting and instant scratch tickets. This elevated participation and frequency of gambling on continuous forms would appear to heighten gambling risks for Indigenous men. This is particularly the case for younger Indigenous men, who are more likely than their older counterparts to gamble on EGMs, table games and poker. While distinct differences between the gambling behaviors of our Indigenous sample and non-Indigenous Australians are apparent, Australian Indigenous behavior appears similar to that of some Indigenous and First Nations populations in other countries. Although this study represents the largest survey of Indigenous Australian gambling ever conducted in New South Wales and Queensland, further research is needed to extend our knowledge of Indigenous gambling and to limit the risks from gambling for Indigenous peoples. (PsycINFO Database Record (c) 2019 APA, all rights reserved)</t>
  </si>
  <si>
    <t>The gambling preferences and behaviors of a community sample of Australian regular video game players.</t>
  </si>
  <si>
    <t>Forrest, Cameron J.; King, Daniel L.; Delfabbro, Paul H.</t>
  </si>
  <si>
    <t>10.1007/s10899-015-9535-0</t>
  </si>
  <si>
    <t>Research has noted many similarities between video gaming and gambling activities. It has been suggested that video game players may also be attracted to gambling, although there is limited research on this possibility. The present study examined concurrent video gaming and gambling habits in a sample of regular video game players in Australia (N = 485, 84 % male, Mage = 25.8). Gambling involvement was found to be a generally unpopular activity among regular video game players. No significant association between frequency of video game play and frequency of gambling was found. Although significant correlations between gaming ‘addiction’ scores and gambling frequency were identified, age was the only significant predictor of gambling when controlling for all remaining variables. These findings are critically discussed in the context of past research, and future research directions concerning the link between video gaming and gambling are proposed. (PsycINFO Database Record (c) 2019 APA, all rights reserved)</t>
  </si>
  <si>
    <t>The immediate and long-term effects of time perspective on Internet gaming disorder.</t>
  </si>
  <si>
    <t>Lukavská, Kateřina</t>
  </si>
  <si>
    <t>10.1556/2006.6.2017.089</t>
  </si>
  <si>
    <t>Backgrounds and aims: This study focuses on the role of time perspective (TP) in Internet gaming disorder (IGD). An inventory-based study on 377 massive multiplayer online role playing game players was conducted, followed by a 3-year-follow-up in which 48 active players from the original sample participated. We proposed that TP factors (negative TP and future positive TP) will influence either the current presence of IGD symptoms or the further development of IGD over time. In other words, the effect of TP is stable. Finally, game usage patterns were analyzed in the sense of changes in playing time and IGD symptoms in gamers after 3 years. Methods: To access the variables, two scales were administered through online inventory, the Zimbardo Time Perspective Inventory-short, and Charlton and Danforths’ Core Addiction Scale, both in 2012 (N = 377) and 2015 (N = 48). The amount of time that gamers usually spent playing were obtained through self-reports. Results: The study’s primary presumptions were confirmed. Both negative TP and future positive TP were confirmed as significant predictors of the presence of IGD symptoms, either immediately or in the following 3 years. Data on game usage showed a significant decrease in playing time and IGD symptoms between year 0 and year 3 of the study. (PsycInfo Database Record (c) 2020 APA, all rights reserved)</t>
  </si>
  <si>
    <t>The impact of heavy and disordered use of games and social media on adolescents’ psychological, social, and school functioning.</t>
  </si>
  <si>
    <t>Van Den Eijnden, Regina; Koning, Ina; Doornwaard, Suzan; Van Gurp, Femke; Ter Bogt, Tom</t>
  </si>
  <si>
    <t>10.1556/2006.7.2018.65</t>
  </si>
  <si>
    <t>Aim: To extend the scholarly debate on (a) whether or not the compulsive use of games and social media should be regarded as behavioral addictions (Kardefelt-Winther et al., 2017) and (b) whether the nine DSM-5 criteria for Internet gaming disorder (IGD; American Psychiatric Association [APA], 2013) are appropriate to distinguish highly engaged, non-disordered users of games and social media from disordered users, this study investigated the impact of engaged and disordered use of games and social media on the psychosocial well-being and school performances of adolescents. Methods: As part of the Digital Youth Project of the University of Utrecht, a three-wave longitudinal sample of 12- to 15-year-old adolescents (N = 538) was utilized. Three annual online measurements were administered in the classroom setting, including IGD, social media disorder, life satisfaction, and perceived social competence. Schools provided information on students’ grade point average. Results: The symptoms of disordered use of games and social media showed to have a negative effect on adolescent’s life satisfaction, and the symptoms of disordered gaming showed a negative impact on adolescents’ perceived social competence. On the other hand, heavy use of games and social media predicted positive effects on adolescents’ perceived social competence. However, the heavy use of social media also predicted a decrease in school performances. Several gender differences in these outcomes are discussed. Conclusion: The findings propose that symptoms of disordered use of games and social media predict a decrease in the psychosocial well-being and school performances of adolescents, thereby meeting one of the core criteria of behavioral addictions. (PsycINFO Database Record (c) 2020 APA, all rights reserved)</t>
  </si>
  <si>
    <t>The impact of internet gambling on gambling problems: A comparison of moderate-risk and problem Internet and non-Internet gamblers.</t>
  </si>
  <si>
    <t>Gainsbury, Sally M.; Russell, Alex; Hing, Nerilee; Wood, Robert; Blaszczynski, Alex</t>
  </si>
  <si>
    <t>10.1037/a0031475</t>
  </si>
  <si>
    <t>Numerous studies have reported higher rates of gambling problems among Internet compared with non-Internet gamblers. However, little research has examined those at risk of developing gambling problems or overall gambling involvement. This study aimed to examine differences between problem and moderate-risk gamblers among Internet and non-Internet gamblers to determine the mechanisms for how Internet gambling may contribute to gambling problems. Australian gamblers (N = 6,682) completed an online survey that included measures of gambling participation, problem gambling severity, and help seeking. Compared with non-Internet gamblers, Internet gamblers were younger, engaged in a greater number of gambling activities, and were more likely to bet on sports. These differences were significantly greater for problem than moderate-risk gamblers. Non-Internet gamblers were more likely to gamble on electronic gaming machines, and a significantly higher proportion of problem gamblers participated in this gambling activity. Non-Internet gamblers were more likely to report health and psychological impacts of problem gambling and having sought help for gambling problems. Internet gamblers who experience gambling-related harms appear to represent a somewhat different group from non-Internet problem and moderate-risk gamblers. This has implications for the development of treatment and prevention programs, which are often based on research that does not cater for differences between subgroups of gamblers. (PsycInfo Database Record (c) 2020 APA, all rights reserved)</t>
  </si>
  <si>
    <t>The impact of jackpots on EGM gambling behavior: A review.</t>
  </si>
  <si>
    <t>Rockloff, Matthew J.; Hing, Nerilee</t>
  </si>
  <si>
    <t>10.1007/s10899-012-9336-7</t>
  </si>
  <si>
    <t>This paper reviews literature on how jackpots influence Electronic Gaming Machine (EGM) gambling behaviour. Most of the available evidence addresses the motivational effect of the mere presence of EGM jackpots on play, as actual wins are relatively rare for individual gamblers. The review identifies a distinction between rational, biased and irrational motivations that attract people to EGM jackpots. The evidence suggests that EGM jackpots should generate additional consumption on EGMs above machines that do not have such lottery-like features. Rational motivations are likely to lead to consumer surplus, whereas biased and irrational motivations are likely to contribute to excessive consumption. Moreover, there is evidence that excessive gambling consumption is strongly associated with gambling-related harm. Future research should identify how the structural features of different types of jackpots; such as progressive, deterministic, hidden, mystery, linked and wide-area jackpots; may differentially appeal to rational, biased and irrational gambling motivations. Jackpots are common feature of EGM games, and therefore it is important to have a better understanding of how jackpot features influence play on the machines. (PsycINFO Database Record (c) 2019 APA, all rights reserved)</t>
  </si>
  <si>
    <t>The imperative of integrating empirical and theoretical considerations when developing policy responses to Internet-gaming disorder.</t>
  </si>
  <si>
    <t>Wegmann, Elisa; Brand, Matthias</t>
  </si>
  <si>
    <t>10.1556/2006.7.2018.61</t>
  </si>
  <si>
    <t>This commentary proposes an integrative approach of theoretical and empirical considerations when developing policy responses to Internet-gaming disorder and when evaluating their efficacy. It complements the overview by Király et al. (2018) about preventive and treatment programs by referring to a lack of inclusion of internal factors, such as individual aspects and cognitions, and missing empirical evidence. This commentary claims the integration of current research addressing individual predisposing and maintaining factors in order to evaluate existing programs and to enhance the exchange between actors including policy. This integrative approach has the potential to develop successful preventive strategies, which could be implemented realistically and socially responsible. (PsycINFO Database Record (c) 2020 APA, all rights reserved)</t>
  </si>
  <si>
    <t>The influence of game genre on Internet gaming disorder.</t>
  </si>
  <si>
    <t>Na, Euihyeon; Choi, Inyoung; Lee, Taek-Ho; Lee, Hyeseon; Rho, Mi Jung; Cho, Hyun; Jung, Dong Jin; Kim, Dai-Jin</t>
  </si>
  <si>
    <t>10.1556/2006.6.2017.033</t>
  </si>
  <si>
    <t>Background and aims: Although Internet gaming disorder (IGD) has been investigated in detail, minimal research has been conducted regarding the influence of different game genres on IGD. The aim of this study is to compare the characteristics of members of game genre-specific groups with IGD and to identify factors associated with IGD status in each group in a large sample of adults. Methods: Internet games were categorized into four genres: real-time strategy games, massive multiplayer online role-playing games (MMORPG), sport games, and first-person shooter (FPS) games. Participants (n = 2,923) who usually played one of these games completed an anonymous online survey that collected sociodemographic, game usage pattern, and psychopathological assessment data. Results: MMORPG and FPS game players more frequently met the criteria for IGD than participants in the other two groups. Differences between the IGD-suspected gamers within the genre-specific groups were observed for a few items, such as average game-playing time and the subscales of the behavioral activation system; however, the factors that contributed to the development of IGD within each game genre-specific group were found to be considerably different. Discussion and conclusions: The findings of this study suggest that IGD is a stable psychiatric diagnosis encompassing users of a broad range of game genres. In addition, the development of strategies for the prevention of and early intervention on individuals at high risk for developing IGD may require consideration of the distinct characteristics identified as effective predictors of IGD in users of each game genre. (PsycINFO Database Record (c) 2019 APA, all rights reserved)</t>
  </si>
  <si>
    <t>The influence of pre-commitment and associated player-card technologies on decision making: Design, research and implementation issues.</t>
  </si>
  <si>
    <t>Nisbet, Sharen; Jackson, Alun; Christensen, Darren R.</t>
  </si>
  <si>
    <t>10.1007/s11469-015-9574-x</t>
  </si>
  <si>
    <t>This paper describes player knowledge, attitudes and practices associated with the use of cashless and card based gambling technologies in Australia and considers their influence on player decision making. The experience of gaming venues who have implemented these technologies is similarly considered. Factors that could maximise adoption success and deliver positive outcomes for these venues and their customers are explored. The evidence that unfolded during the two-stage qualitative study of these issues is presented with an emphasis on the implications of the findings for policy makers. Where appropriate, factors that might encourage partial and full use of these systems among players are highlighted. Finally, design, research and implementation issues related to mandatory and voluntary to use cashless and card based gambling schemes are discussed. (PsycINFO Database Record (c) 2019 APA, all rights reserved)</t>
  </si>
  <si>
    <t>The internet as a source of support for youth with chronic conditions: A qualitative study.</t>
  </si>
  <si>
    <t>Ahola Kohut, S.; LeBlanc, C.; O'Leary, K.; McPherson, A. C.; McCarthy, E.; Nguyen, C.; Stinson, J.</t>
  </si>
  <si>
    <t>Child: Care, Health and Development</t>
  </si>
  <si>
    <t>10.1111/cch.12535</t>
  </si>
  <si>
    <t>Background: Adolescents living with chronic conditions often portray themselves as 'healthy' online, yet use the Internet as one of their top sources of health information and social communication. There is a need to develop online support programs specific to adolescents with chronic conditions in order to provide a private space to discuss concerns. This paper endeavors to increase our understanding of the online support needs and wants of these adolescents and their interest in and preferences for an online support program. Methods: A qualitative descriptive study using semistructured interviews was completed. Stratified purposive sampling was utilized to ensure a representative sample based on age and diagnosis. English speaking adolescents (aged 12–18 years) diagnosed with a chronic condition were recruited from clinic and inpatient areas across 3 paediatric hospitals in Canada. Results: Thirty‐three participants aged 15.3 ± 1.8 years (64% female) completed the study. The main topics identified were (a) the purpose of current online activity, (b) the benefits and challenges of existing online supports, and (c) a description of ideal online resources. The purpose of online activity was social networking, information, online gaming, and social support. When accessing health information online, participants prioritized websites that were easy to access and understand despite the trustworthiness of the site. The reported benefits and challenges varied across participants with many areas perceived as both a benefit and a challenge. The majority of participants were interested in participating in an online support program that included both accurate disease‐related information and a community of other adolescents to provide social support. Conclusions: Adolescents with chronic conditions are interested in online support that encompasses health information and social support that is flexible and easy to navigate. Findings can be used to develop or adapt existing online support programs for adolescents with chronic conditions to help increase engagement and utilization. (PsycINFO Database Record (c) 2019 APA, all rights reserved)</t>
  </si>
  <si>
    <t>The Internet Gaming Disorder Scale.</t>
  </si>
  <si>
    <t>Lemmens, Jeroen S.; Valkenburg, Patti M.; Gentile, Douglas A.</t>
  </si>
  <si>
    <t>Psychological Assessment</t>
  </si>
  <si>
    <t>10.1037/pas0000062</t>
  </si>
  <si>
    <t>Recently, the American Psychiatric Association included Internet gaming disorder (IGD) in the appendix of the 5th edition of the Diagnostic and Statistical Manual of Mental Disorders (DSM–5). The main aim of the current study was to test the reliability and validity of 4 survey instruments to measure IGD on the basis of the 9 criteria from the DSM–5: a long (27-item) and short (9-item) polytomous scale and a long (27-item) and short (9-item) dichotomous scale. The psychometric properties of these scales were tested among a representative sample of 2,444 Dutch adolescents and adults, ages 13–40 years. Confirmatory factor analyses demonstrated that the structural validity (i.e., the dimensional structure) of all scales was satisfactory. Both types of assessment (polytomous and dichotomous) were also reliable (i.e., internally consistent) and showed good criterion-related validity, as indicated by positive correlations with time spent playing games, loneliness, and aggression and negative correlations with self-esteem, prosocial behavior, and life satisfaction. The dichotomous 9-item IGD scale showed solid psychometric properties and was the most practical scale for diagnostic purposes. Latent class analysis of this dichotomous scale indicated that 3 groups could be discerned: normal gamers, risky gamers, and disordered gamers. On the basis of the number of people in this last group, the prevalence of IGD among 13- through 40-year-olds in the Netherlands is approximately 4%. If the DSM–5 threshold for diagnosis (experiencing 5 or more criteria) is applied, the prevalence of disordered gamers is more than 5%. (PsycInfo Database Record (c) 2020 APA, all rights reserved)</t>
  </si>
  <si>
    <t>The Internet’s effect on personality traits: An important casualty of the 'Internet addiction' paradigm.</t>
  </si>
  <si>
    <t>Aboujaoude, Elias</t>
  </si>
  <si>
    <t>10.1556/2006.6.2017.009</t>
  </si>
  <si>
    <t>Background and aims: The 'Internet addiction' paradigm has been criticized for several shortcomings, including inattention to specific online behaviors, not distinguishing the Internet from other media, insufficient focus on comorbidities, and definitions that do not take into account the constant access now possible. The paradigm’s biggest casualty, however, may be that it has diverted attention away from subtle personality changes that seem to occur online, including in users who cannot be considered 'addicted' under any definition. Methods: A narrative assessment of the literature was conducted, focusing on the Internet’s effects on personality traits as revealed in studies of Internet users. Results: Impulsivity, narcissism, and aggression are some of the personality traits that seem to be nurtured by the Internet, with possible negative offline consequences. Discussion: Ignoring the Internet’s subtle effects on personality as we embrace an addiction model that implies severe pathology makes the majority of Internet users feel deceptively immune to the psychological effects of new technologies. It also limits our understanding of the big cultural shifts that are happening as a result. Conclusion: The Internet’s potentially negative effect on personality, and by extension on society at large, is a fundamental part of online psychology, one well worthy of further investigation. (PsycINFO Database Record (c) 2019 APA, all rights reserved)</t>
  </si>
  <si>
    <t>The Legalization of Internet Gambling: A Consumer Protection Perspective.</t>
  </si>
  <si>
    <t>Watson, Stevie; Liddell, Pearson Jr.; Moore, Robert S.; Eshee, William D. Jr.</t>
  </si>
  <si>
    <t>Journal of Public Policy &amp; Marketing</t>
  </si>
  <si>
    <t>10.1509/jppm.23.2.209.51401</t>
  </si>
  <si>
    <t>The complexities of Internet gambling limit congressional efforts to regulate its growth. Therefore, legislative attempts to prohibit Internet gaming may undermine the protection mechanisms that were designed to help people who are susceptible to the social and economic problems linked to gambling. The authors suggest that congressional efforts to prohibit Internet gambling should be reassessed, and they recommend the legalization and regulation of Internet gambling through existing land-based casinos. Finally, the authors present the regulatory guidelines and cooperative policy initiatives that are necessary for such a proposition. (PsycINFO Database Record (c) 2018 APA, all rights reserved)</t>
  </si>
  <si>
    <t>Király, Orsolya; Urbán, Róbert; Griffiths, Mark D.; Ágoston, Csilla; Nagygyörgy, Katalin; Kökönyei, Gyöngyi; Demetrovics, Zsolt</t>
  </si>
  <si>
    <t>Background: The rapid expansion of online video gaming as a leisure time activity has led to the appearance of problematic online gaming (POG). According to the literature, POG is associated with different psychiatric symptoms (eg, depression, anxiety) and with specific gaming motives (ie, escape, achievement). Based on studies of alcohol use that suggest a mediator role of drinking motives between distal influences (eg, trauma symptoms) and drinking problems, this study examined the assumption that there is an indirect link between psychiatric distress and POG via the mediation of gaming motives. Furthermore, it was also assumed that there was a moderator effect of gender and game type preference based on the important role gender plays in POG and the structural differences between different game types. Objective: This study had two aims. The first aim was to test the mediating role of online gaming motives between psychiatric symptoms and problematic use of online games. The second aim was to test the moderator effect of gender and game type preference in this mediation model. Methods: An online survey was conducted on a sample of online gamers (N = 3186; age: mean 21.1, SD 5.9 years; male: 2859/3186, 89.74%). The Brief Symptom Inventory (BSI), the Motives for Online Gaming Questionnaire (MOGQ), and the Problematic Online Gaming Questionnaire (POGQ) were administered to assess general psychiatric distress, online gaming motives, and problematic online game use, respectively. Structural regression analyses within structural equation modeling were used to test the proposed mediation models and multigroup analyses were used to test gender and game type differences to determine possible moderating effects. Results: The mediation models fitted the data adequately. The Global Severity Index (GSI) of the BSI indicated that the level of psychiatric distress had a significant positive direct effect (standardized effect = .35, P &lt; .001) and a significant indirect (mediating) effect on POG (standardized effect = .194, P &lt; .001) via 2 gaming motives: escape (standardized effect = .139, P &lt; .001) and competition (standardized effect = .046, P &lt; .001). The comparison of the 2 main gamer types showed no significant differences in the model. However, when comparing male and female players it was found that women had (1) slightly higher escape scores (on a 5-point Likert scale: mean 2.28, SD 1.14) than men (mean 1.87, SD 0.97) and (2) a stronger association between the escape motive and problematic online gaming (standardized effect size = .64, P &lt; .001) than men (standardized effect size = .20, P = .001). Conclusions: The results suggest that psychiatric distress is both directly and indirectly (via escape and competition motives) negatively associated with POG. Therefore, the exploration of psychiatric symptoms and gaming motives of POG can be helpful in the preparation of prevention and treatment programs. (PsycInfo Database Record (c) 2020 APA, all rights reserved)</t>
  </si>
  <si>
    <t>The mediating effect of internet gaming disorder's symptoms on loneliness and aggression among undergraduate students and working adults in malaysia.</t>
  </si>
  <si>
    <t>T'ng, Soo Ting; Ho, Khee Hoong; Sim, Da En; Yu, Cher Hoe; Wong, Poh Yin</t>
  </si>
  <si>
    <t>PsyCh Journal</t>
  </si>
  <si>
    <t>10.1002/pchj.320</t>
  </si>
  <si>
    <t>Insufficient attention has been given to the integration of the mediating effect of Internet gaming disorder (IGD) symptoms on loneliness and four components of aggression—physical aggression, verbal aggression, anger, and hostility—in the Malaysian context. In the present study, 410 participants with (a) at least 1 year of Internet gaming experience and (b) between ages 20– to 39 years were recruited using the probability proportional to size sampling method. Participants were undergraduate students and working adults. Self‐reported questionnaires (the Internet Gaming Disorder Scale, University of California, Los Angeles Loneliness Scale, and the Buss‐Perry Aggression Questionnaire) were used. The present study found that loneliness positively predicted four components of aggression (i.e., anger, hostility, physical aggression, and verbal aggression) and symptoms of IGD. Relationships between loneliness and the four components of aggression were partially mediated by IGD symptoms. The present study enriches and consolidates existing empirical evidence, particularly in the Malaysian context. If the mediating effect is not emphasized, it may lead to spurious conclusions that can significantly diminish the effectiveness of interventions that are meant to manage aggression. (PsycINFO Database Record (c) 2019 APA, all rights reserved)</t>
  </si>
  <si>
    <t>The mediating effects of motivation for playing Pokémon Go on internet gaming disorder and well–being.</t>
  </si>
  <si>
    <t>Cheng, Yung-hsun</t>
  </si>
  <si>
    <t>American Journal of Family Therapy</t>
  </si>
  <si>
    <t>10.1080/01926187.2019.1583614</t>
  </si>
  <si>
    <t>This study explored the influence of parenting, middle school students’ temperament, motivation for playing Pokémon Go on Internet Gaming Disorder and well-being. In particular, the mediating effects of motivation for playing Pokémon Go between parenting and Internet Gaming Disorder, as well as between students’ temperament and well-being were also examined. A total of 500 students were selected to participate in an experiment involving Pokémon Go gaming. Students were required to complete scales that measured parenting, temperament, motivation for playing Pokémon Go, well-being, and the IGD-20 test after 6 weeks of game playing. (PsycInfo Database Record (c) 2020 APA, all rights reserved)</t>
  </si>
  <si>
    <t>The motivations of adolescents who are addicted to online games: A cognitive perspective.</t>
  </si>
  <si>
    <t>Wan, Chin-Sheng; Chiou, Wen-Bin</t>
  </si>
  <si>
    <t>This research explored, from the perspective of cognitive theory, the psychological motivations of Taiwanese adolescents who are addicted to online games. Study 1 focused on the differential motivations between the addicts and nonaddicts. The findings revealed that the addicts exhibited higher intrinsic than extrinsic motivation, whereas the nonaddicts showed an opposite relationship. The intrinsic motivation of the addicts was also higher than the nonaddicts. The results imply that intrinsic motivation plays a crucial role in gaming addiction. Study 2 was conducted to examine whether four factors that moderate the detrimental effect of extrinsic motivators on intrinsic motivation would function as predicted. Results indicated that extrinsic rewards would undermine intrinsic motivation when they were high expectancy, high relevance, tangible, and noncontingent. Thus, players' intrinsic motivation would be higher when extrinsic rewards were low expectancy, low relevance, intangible, and contingent. This article provides insights into the differential motivations of the addicted players and how to employ intrinsic motivators to affect their intrinsic motivation. (PsycINFO Database Record (c) 2016 APA, all rights reserved)</t>
  </si>
  <si>
    <t>The Need for Self Regulation and Alternative Dispute Resolution to Moderate Consumer Perceptions of Perceived Risk with Internet Gambling.</t>
  </si>
  <si>
    <t>Miller, Rohan</t>
  </si>
  <si>
    <t>The legislative gaps in international eCommerce and specifically in the gambling industry mean that many consumers face the market condition of caveat emptor (let the buyer beware). In terms of consumer psychology, caveat emptor increases consumer perceptions of risk and slows the diffusion of Internet gambling. This paper discusses the specific risks associated with Internet gambling and presents an industry structure designed to off-set consumer perceptions of perceived risk through industry self regulation and alternative dispute management techniques. (PsycINFO Database Record (c) 2016 APA, all rights reserved)</t>
  </si>
  <si>
    <t>The other game: A journey into the World of Warcraft.</t>
  </si>
  <si>
    <t>Guhde, Alexandra</t>
  </si>
  <si>
    <t>Psychoanalytic Inquiry</t>
  </si>
  <si>
    <t>10.1080/07351690.2017.1250588</t>
  </si>
  <si>
    <t>Many people today live out significant aspects of their internal lives online, in a digital world. Rather than analyze these worlds as mere metaphors for real life, it has become increasingly important for psychotherapists to be willing to participate in these worlds as they are described during the clinical hour. It is necessary to work within a paradox: An online fantasy world takes away from living life in the outer world; the world online offers the safety necessary to help the patient approach living his life in any world. This article explores a case in which I learn to work within the parameters of an online gaming experience—World of Warcraft™—to help a patient integrate split-off aspects of himself as he develops the capacity to own his desires. In this case, the game functioned as an 'Eden project' (Hollis, 1998, p. 33), an earnest, if severely constricted, search for paradise lost. This article illustrates what was found—not Eden, but true Otherness. (PsycINFO Database Record (c) 2017 APA, all rights reserved)</t>
  </si>
  <si>
    <t>The prefrontal dysfunction in individuals with Internet gaming disorder: A meta‐analysis of functional magnetic resonance imaging studies.</t>
  </si>
  <si>
    <t>Meng, Yajing; Deng, Wei; Wang, Huiyao; Guo, Wanjun; Li, Tao</t>
  </si>
  <si>
    <t>10.1111/adb.12154</t>
  </si>
  <si>
    <t>With the advancement in high‐resolution magnetic resonance imaging (MRI) technology and automated analysis, studies on functional MRI (fMRI) made it possible to identify the functional activity of brain in vivo in individuals with Internet gaming disorder (IGD), and to explore the underpinning neuroscience basis of IGD. Yet, no available literature has systemically reviewed the fMRI studies of IGD using meta‐analyses. This study reviewed 61 candidate articles and finally selected 10 qualified voxel‐wise whole‐brain analysis studies for performing a comprehensive series of meta‐analyses employing effect size signed differential mapping approach. Compared with healthy controls, subjects with IGD showed a significant activation in the bilateral medial frontal gyrus (MFG) and the left cingulate gyrus, as well as the left medial temporal gyrus and fusiform gyrus. Furthermore, the on‐line time of IGD subjects was positively correlated with activations in the left MFG and the right cingulated gyrus. These findings implicate the important role of dysfunctional prefrontal lobe in the neuropathological mechanism of IGD. Considering the overlapped role of prefrontal lobe in the reward and self‐regulatory system, our results provided supportive evidence for the reclassification of IGD as a behavioural addiction. (PsycINFO Database Record (c) 2019 APA, all rights reserved)</t>
  </si>
  <si>
    <t>The prevalence and determinants of problem gambling in Australia: Assessing the impact of interactive gambling and new technologies.</t>
  </si>
  <si>
    <t>Gainsbury, Sally M.; Russell, Alex; Hing, Nerilee; Wood, Robert; Lubman, Dan I.; Blaszczynski, Alex</t>
  </si>
  <si>
    <t>10.1037/a0036207</t>
  </si>
  <si>
    <t>New technology is changing the nature of gambling with interactive modes of gambling becoming putatively associated with higher rates of problem gambling. This paper presents the first nationally representative data on the prevalence and correlates of problem gambling among Australian adults since 1999 and focuses on the impact of interactive gambling. A telephone survey of 15,006 adults was conducted. Of these, 2,010 gamblers (all interactive gamblers and a randomly selected subsample of those reporting land-based gambling in the past 12 months) also completed more detailed measures of problem gambling, substance use, psychological distress, and help-seeking. Problem gambling rates among interactive gamblers were 3 times higher than for noninteractive gamblers. However, problem and moderate risk gamblers were most likely to attribute problems to electronic gaming machines and land-based gambling, suggesting that although interactive forms of gambling are associated with substantial problems, interactive gamblers experience significant harms from land-based gambling. The findings demonstrate that problem gambling remains a significant public health issue that is changing in response to new technologies, and it is important to develop strategies that minimize harms among interactive gamblers. (PsycINFO Database Record (c) 2019 APA, all rights reserved)</t>
  </si>
  <si>
    <t>The prevalence and psychosocial correlates of Internet gaming disorder. Analysis in a nationally representative sample of 12- to 25-year-olds.</t>
  </si>
  <si>
    <t>Wartberg, Lutz; Kriston, Levente; Thomasius, Rainer</t>
  </si>
  <si>
    <t>Background: Internet gaming disorder (IGD) is the problematic use of computer games (whether online or offline) Its prevalence throughout Germany among children, adolescents, and young adults has not yet been estimated. Methods: A representative sample of 1531 12- to 25-year-olds in Germany was studied in September 2016 with a standardized instrument (Internet Gaming Disorder Scale, IGDS). Sociodemographic and psychosocial data about the participants were also obtained. Prevalence estimates and binary logistic regressions were calculated (both with and without multiple imputations in the IGDS). Results: The estimated prevalence of IGD among 12- to 25-year-olds in Germany is 5.7% (95% confidence interval: [4.5; 6.9]). In a sensitivity analysis taking multiple imputations into account, this value rose to 7.0% [5.8; 8.5]. The estimated prevalence was higher in males than in females: 8.4% [6.4; 10.4] versus 2.9% [1.7; 4.1], p &lt; 0.001. Statistically significant associations with IGD were seen for male sex, lower age, higher depressiveness, higher anxiety, and more frequent neglect of social contacts due to computer games. Conclusion: In view of the IGD prevalence estimates obtained in this study, further research on this disorder, its correlates, and its etiology is warranted, particularly longitudinal studies. Young persons with the psychosocial features mentioned above should be specifically asked about their use of computer games. (PsycINFO Database Record (c) 2019 APA, all rights reserved)</t>
  </si>
  <si>
    <t>The psychological and genetic factors of the addictive behaviors (PGA) study.</t>
  </si>
  <si>
    <t>Kotyuk, Eszter; Farkas, Judit; Magi, Anna; Eisinger, Andrea; Király, Orsolya; Vereczkei, Andrea; Barta, Csaba; Griffiths, Mark D.; Kökönyei, Gyöngyi; Székely, Anna; Sasvári‐Székely, Mária; Demetrovics, Zsolt</t>
  </si>
  <si>
    <t>International Journal of Methods in Psychiatric Research</t>
  </si>
  <si>
    <t>10.1002/mpr.1748</t>
  </si>
  <si>
    <t>Objectives: Most of the addiction studies focus on very specific aspects of addictions, often with contradictory results, and integrated studies are quite rare. Experimental studies comparing underlying mechanisms of addictions and analyzing data from an integrative psychological and genetic perspective are almost nonexistent. The aim of the present paper is to describe the research protocol of the Psychological and Genetic Factors of Addictive Behaviors (PGA) study, which applies an integrative approach to understanding the acquisition, development, and maintenance of addictive behaviors. Methods: A wide‐spectrum national study was carried out. Data were collected from 3,003 adolescents. Addictions to both psychoactive substances and behaviors were thoroughly assessed via psychometrically robust scales, which also included assessment related to a wide range of related psychological dimensions. Additionally, a DNA sample was also collected from participants. Results: The paper presents the detailed methodology of the PGA study. Data collection procedures, instrumentation, and the analytical approach used to attain the research objectives are described. Conclusions: Future plans, along with potential contributions of the PGA study, are also discussed. It is envisaged that the study will provide a unique opportunity to test possible mechanisms and causal pathways mediating the associations of genetic factors, psychological characteristics, and addictions. (PsycInfo Database Record (c) 2020 APA, all rights reserved)</t>
  </si>
  <si>
    <t>The psychology of esports: A systematic literature review.</t>
  </si>
  <si>
    <t>Bányai, Fanni; Griffiths, Mark D.; Király, Orsolya; Demetrovics, Zsolt</t>
  </si>
  <si>
    <t>10.1007/s10899-018-9763-1</t>
  </si>
  <si>
    <t>Recently, the skill involved in playing and mastering video games has led to the professionalization of the activity in the form of ‘esports’ (electronic sports). The aim of the present paper was to review the main topics of psychological interest about esports and then to examine the similarities of esports to professional and problem gambling. As a result of a systematic literature search, eight studies were identified that had investigated three topics: (1) the process of becoming an esport player, (2) the characteristics of esport players such as mental skills and motivations, and (3) the motivations of esport spectators. These findings draw attention to the new research field of professional video game playing and provides some preliminary insight into the psychology of esports players. The paper also examines the similarities between esport players and professional gamblers (and more specifically poker players). It is suggested that future research should focus on esport players’ psychological vulnerability because some studies have begun to investigate the difference between problematic and professional gambling and this might provide insights into whether the playing of esports could also be potentially problematic for some players. (PsycInfo Database Record (c) 2020 APA, all rights reserved)</t>
  </si>
  <si>
    <t>The psychometric properties of Dispositional Flow Scale-2 in Internet gaming.</t>
  </si>
  <si>
    <t>Wang, C. K. John; Liu, W. C.; Khoo, A.</t>
  </si>
  <si>
    <t>10.1007/s12144-009-9058-x</t>
  </si>
  <si>
    <t>This study examined the psychometric properties of the Dispositional Flow Scale-2 (DFS-2; Jackson and Eklund in Journal of Sports and Exercise Psychology, 24:133-150, 2002). One thousand five hundred and seventy-eight secondary school students (One thousand and seventy four males, four hundred and eleven females, ninety-three missing) from six schools in Singapore completed the questionnaires. Confirmatory factor analysis (CFA) was used to evaluate the factorial structure of the DFS-2. A nine-first-order factor model was compared to a higher order model with a global flow factor. Support was found for the higher order factor. Multigroup analysis demonstrated invariance of the factor forms, factor loadings, factor variances, and factor covariances across age and sex. The DFS-2 subscales were found to have acceptable reliability estimates, and convergent validity. We conclude that DFS-2 is a valid instrument for assessing global flow experience in Internet gaming. (PsycINFO Database Record (c) 2019 APA, all rights reserved)</t>
  </si>
  <si>
    <t>The psychometric properties of the Turkish version of the Internet Gaming Disorder Scale.</t>
  </si>
  <si>
    <t>Evren, Cuneyt; Dalbudak, Ercan; Topcu, Merve; Kutlu, Nilay; Evren, Bilge</t>
  </si>
  <si>
    <t>10.5350/DAJPN2017300405</t>
  </si>
  <si>
    <t>Objective: The main aim of the current study was to test the psychometric properties of the Internet Gaming Disorder Scale (IGDS), both the long (27-item) and short (9-item) polytomous versions, which are survey instruments that measure Internet gaming disorder (IGD) on the basis of the 9 criteria from the 5th edition of the Diagnostic and Statistical Manual of Mental Disorders (DSM-5). Methods: Participants were evaluated by applying the 27-item IGDS and the Young’s Internet Addiction Test- Short Form (YIAT-SF). The psychometric properties of the IGDS were tested through an online survey completed by volunteers who are university students in Ankara, active Internet game players, as well as individuals who are in the e-mail database of an Istanbul-based company which organizes e-sports tournaments. Results: A single component on the nine-item IGDS reached the criterion of an Eigenvalue greater than one (5.926), and the variance accounted for by this component was 65.85%. Confirmatory factor analyses demonstrated that the structural validity (i.e., the dimensional structure) of the nine-item IGDS was satisfactory. This short version of the scale was also reliable (i.e., internally consistent with Cronbach’s α of 0.931) demonstrating good criterion-related validity, as indicated by positive correlations with time spent playing games, and the YIATSF score. Correlation between the 27-item IGDS and the nine-item IGDS was very high (n = 457; r = 0.988, p &lt; 0.001). Test-retest correlation for both the 27-item IGDS (n = 261, r = 0.759) and nine-item IGDS (n = 261, r = 0.756) were high. When the DSM-5 threshold for diagnosis (experiencing 5 or more criteria) was applied, the prevalence of disordered gamers ranged between 3.9% and 9.2%, according to the cutoff point chosen for each item. Conclusions: The results of the validity and reliability testing of the Turkish version of the nine-item IGDS were found to be similar to the findings of the original scale. These findings support the Turkish versions of the nineitem IGDS, which measure a unidimensional construct as being valid and reliable IGD screening instrument in determining IGD which can become problematic among young adults and also for the purposes of early diagnosis and use in other relevant research. (PsycINFO Database Record (c) 2019 APA, all rights reserved)</t>
  </si>
  <si>
    <t>The relationship between addictive use of social media and video games and symptoms of psychiatric disorders: A large-scale cross-sectional study.</t>
  </si>
  <si>
    <t>Andreassen, Cecilie Schou; Billieux, Joël; Griffiths, Mark D.; Kuss, Daria J.; Demetrovics, Zsolt; Mazzoni, Elvis; Pallesen, Ståle</t>
  </si>
  <si>
    <t>10.1037/adb0000160</t>
  </si>
  <si>
    <t>Over the last decade, research into 'addictive technological behaviors' has substantially increased. Research has also demonstrated strong associations between addictive use of technology and comorbid psychiatric disorders. In the present study, 23,533 adults (mean age 35.8 years, ranging from 16 to 88 years) participated in an online cross-sectional survey examining whether demographic variables, symptoms of attention-deficit/hyperactivity disorder (ADHD), obsessive-compulsive disorder (OCD), anxiety, and depression could explain variance in addictive use (i.e., compulsive and excessive use associated with negative outcomes) of two types of modern online technologies: social media and video games. Correlations between symptoms of addictive technology use and mental disorder symptoms were all positive and significant, including the weak interrelationship between the two addictive technological behaviors. Age appeared to be inversely related to the addictive use of these technologies. Being male was significantly associated with addictive use of video games, whereas being female was significantly associated with addictive use of social media. Being single was positively related to both addictive social networking and video gaming. Hierarchical regression analyses showed that demographic factors explained between 11 and 12% of the variance in addictive technology use. The mental health variables explained between 7 and 15% of the variance. The study significantly adds to our understanding of mental health symptoms and their role in addictive use of modern technology, and suggests that the concept of Internet use disorder (i.e., 'Internet addiction') as a unified construct is not warranted. (PsycINFO Database Record (c) 2020 APA, all rights reserved)</t>
  </si>
  <si>
    <t>The relationship between alcohol consumption, gambling behaviour and problem gambling during a single visit to a gambling venue.</t>
  </si>
  <si>
    <t>Drug and Alcohol Review</t>
  </si>
  <si>
    <t>10.1111/j.1465-3362.2012.00430.x</t>
  </si>
  <si>
    <t>Introduction and Aims: Despite the well-documented comorbidity between disordered alcohol use and problem gambling, little is known about the co-occurrence of drinking and gambling in gambling venues. This paper appears to be the first to investigate the association between drinking and gambling behaviour among a large sample of gamblers during a specific, non-laboratory gambling episode. Design and Methods: We conducted a mail survey of all available households in the Northern Territory of Australia, including questions on drinking and gambling behaviour on the last visit to a gambling venue. We estimate the effect of moderate (1–4 standard drinks) and risky (&gt;4 standard drinks) alcohol consumption on gambling participation and gambling duration for both problem and non-problem gamblers using regression analysis of 7044 survey responses. Results: The probability of participating in electronic gaming machine (EGM) gambling decreased with alcohol consumption for non-problem gamblers, while the probability of participating in TAB (Totalisator Agency Board, off-course totalisator) gambling increased with risky alcohol consumption for all gamblers. Alcohol consumption was not associated with EGM gambling participation for problem gamblers. Moderate alcohol consumption was negatively associated with EGM gambling duration, with a stronger effect observed for problem gamblers. Discussion and Conclusions: Moderate alcohol consumption is inversely correlated with both the duration of play and probability of participation for EGM gambling. Current laboratory studies do not predict the drinking–gambling behaviour of the general population in non-laboratory settings. Future research on alcohol and gambling co-occurrence must explicitly consider the drinking and gambling environment in order to produce policy-relevant findings. (PsycINFO Database Record (c) 2019 APA, all rights reserved)</t>
  </si>
  <si>
    <t>The relationship between crime and electronic gaming expenditure: Evidence from Victoria, Australia.</t>
  </si>
  <si>
    <t>Wheeler, Sarah A.; Round, David K.; Wilson, John K.</t>
  </si>
  <si>
    <t>Journal of Quantitative Criminology</t>
  </si>
  <si>
    <t>10.1007/s10940-010-9123-5</t>
  </si>
  <si>
    <t>Gambling in Australia is a significant economic activity. Expenditure on its many forms is sizeable and has undergone sustained periods of expansion. At the same time, the structure of the gambling industry has undergone substantial change, with the use of gaming facilities in local hotels and licensed clubs now representing one of the most predominant forms of gambling. Despite this, and the extensive international literature on the relationships between gambling and crime, there have been relatively few studies which examine the local area effects of gaming establishments on crime in Australia. This study uses a unique set of data from the Australian state of Victoria, a region in which local area expansion of gaming networks has been considerable since 1991, to investigate the relationship between gaming machine expenditure and various types of crime in 1996, 2001 and 2006. One particular focus is that of income-generating crime, defined here as theft, fraud, breaking and entering, forgery, false pretences, larceny and robbery. After controlling for a host of statistical issues, our results indicate a consistent positive and significant relationship between gaming and crime rates, especially income-generating crime rates, at the local level. (PsycINFO Database Record (c) 2019 APA, all rights reserved)</t>
  </si>
  <si>
    <t>The relationship between internet-gaming experience and executive functions measured by virtual environment compared with conventional laboratory multitasks.</t>
  </si>
  <si>
    <t>Chen, Yong-Quan; Hsieh, Shulan</t>
  </si>
  <si>
    <t>The aim of this study was to investigate if individuals with frequent internet gaming (IG) experience exhibited better or worse multitasking ability compared with those with infrequent IG experience. The individuals' multitasking abilities were measured using virtual environment multitasks, such as Edinburgh Virtual Errands Test (EVET), and conventional laboratory multitasks, such as the dual task and task switching. Seventy-two young healthy college students participated in this study. They were split into two groups based on the time spent on playing online games, as evaluated using the Internet Use Questionnaire. Each participant performed EVET, dual-task, and task-switching paradigms on a computer. The current results showed that the frequent IG group performed better on EVET compared with the infrequent IG group, but their performance on the dual-task and task-switching paradigms did not differ significantly. The results suggest that the frequent IG group exhibited better multitasking efficacy if measured using a more ecologically valid task, but not when measured using a conventional laboratory multitasking task. The differences in terms of the subcomponents of executive function measured by these task paradigms were discussed. The current results show the importance of the task effect while evaluating frequent internet gamers' multitasking ability. (PsycInfo Database Record (c) 2020 APA, all rights reserved)</t>
  </si>
  <si>
    <t>The relationship between player losses and gambling‐related harm: Evidence from nationally representative cross‐sectional surveys in four countries.</t>
  </si>
  <si>
    <t>10.1111/add.13178</t>
  </si>
  <si>
    <t>Background and Aims: Flaws in previous studies mean that findings of J‐shaped risk curves for gambling should be disregarded. The current study aims to estimate the shape of risk curves for gambling losses and risk of gambling‐related harm (a) for total gambling losses and (b) disaggregated by gambling activity. Design: Four cross‐sectional surveys. Setting: Nationally representative surveys of adults in Australia (1999), Canada (2000), Finland (2011) and Norway (2002). Participants: A total of 10 632 Australian adults, 3120 Canadian adults, 4484 people aged 15–74 years in Finland and 5235 people aged 15–74 years in Norway. Measurements: Problem gambling risk was measured using the modified South Oaks Gambling Screen, the NORC DSM Screen for Gambling Problems and the Problem Gambling Severity Index. Findings: Risk curves for total gambling losses were estimated to be r‐shaped in Australia {β losses = 4.7 [95% confidence interval (CI) = 3.8, 6.5], β losses2 = –7.6 (95% CI = –17.5, –4.5)}, Canada [β losses = 2.0 (95% CI = 1.3, 3.9), β losses2 = –3.9 (95% CI = –15.4, –2.2)] and Finland [β losses = 3.6 (95% CI = 2.5, 7.5), β losses2 = –4.4 (95% CI = –34.9, –2.4)] and linear in Norway [β losses = 1.6 (95% CI = 0.6, 3.1), β losses2 = –2.6 (95% CI = –12.6, 1.4)]. Risk curves for different gambling activities showed either linear, r‐shaped or non‐significant relationships. Conclusions: Player loss–risk curves for total gambling losses and for different gambling activities are likely to be linear or r‐shaped. For total losses and electronic gaming machines, there is no evidence of a threshold below which increasing losses does not increase the risk of harm. (PsycINFO Database Record (c) 2019 APA, all rights reserved)</t>
  </si>
  <si>
    <t>The role of context in online gaming excess and addiction: Some case study evidence.</t>
  </si>
  <si>
    <t>10.1007/s11469-009-9229-x</t>
  </si>
  <si>
    <t>Research into online gaming addiction is a relatively new area of psychological study. Furthermore, there are studies that have claimed that online gaming addiction may be addictive because of self-report accounts of very excessive use of up to 80 h a week. This study uses data from two case studies to highlight the role of context in distinguishing excessive gaming from addictive gaming. Both of the gamers in this study claimed to be playing for up to 14 h a day yet and although they were behaviorally identical in terms of their game playing, they were very different in terms of psychological motivation and the meaning and experience of gaming within their lives. It is argued that one of the players appears to be genuinely addicted to online gaming but that the other player is not based on context and consequences. The two cases outlined highlight the importance of context in the life of a gamer and demonstrates that excessive gaming does not necessarily mean that a person is addicted. It is argued that online gaming addiction should be characterized by the extent to which excessive gaming impacts negatively on other areas of the gamers’ lives rather than the amount of time spent playing. It is also concluded that an activity cannot be described as an addiction if there are few (or no) negative consequences in the player’s life even if the gamer is playing 14 h a day. (PsycINFO Database Record (c) 2019 APA, all rights reserved)</t>
  </si>
  <si>
    <t>Behnke, Maciej; Gross, James J.; Kaczmarek, Lukasz D.</t>
  </si>
  <si>
    <t>Emotion</t>
  </si>
  <si>
    <t>Emotions that differ on the approach-avoidance dimension are thought to have different functions. Based on the motivational dimensional model of affect, we expected high-approach tendency (and not valence) to facilitate sports performance in a gaming context. Moreover, we expected the influence of high-approach emotions on performance to be mediated by higher levels of cognitive and physiological challenge as an approach-related response. To test these hypotheses, 241 men completed 5 matches of a soccer video game FIFA 19. Before each match, approach tendencies and valence were experimentally manipulated by showing films that elicit amusement, enthusiasm, sadness, anger, and neutral states. Approach tendency, challenge/threat evaluations, cardiovascular responses, and game scores were recorded. After watching enthusiastic and amusing videos, gamers displayed stronger approach tendencies, and, in turn, improved performance, compared to negative emotions and neutral conditions. Moreover, enthusiasm produced a stronger approach tendency and promoted better performance than amusement. Elicitation of unpleasant emotions (anger and sadness) had no effect on approach tendencies or gaming-outcomes relative to the neutral conditions. Across all conditions, gamers with higher levels of cognitive and cardiovascular challenge achieved higher scores. These findings indicate that in a gaming context performance is enhanced by pleasant emotions with high-approach tendencies. (PsycInfo Database Record (c) 2020 APA, all rights reserved)</t>
  </si>
  <si>
    <t>The role of family and personality traits in Internet gaming disorder: A mediation model combining cognitive and attachment perspectives.</t>
  </si>
  <si>
    <t>Throuvala, Melina A.; Janikian, Mari; Griffiths, Mark D.; Rennoldson, Mike; Kuss, Daria J.</t>
  </si>
  <si>
    <t>10.1556/2006.8.2019.05</t>
  </si>
  <si>
    <t>Background and aims: Gaming disorder was recently recognized as a mental health disorder by the World Health Organization and included in the International Classification of Diseases. Extensive research has been conducted with regard to psychosocial correlates and comorbidity, less so for the developmental mechanisms and the processes leading to the disorder. The association between family factors, personality traits, and gaming has been studied independently but not in combination. To fill this gap in knowledge, this study examined (a) the association between parental acceptance–rejection theory and Internet gaming disorder (IGD) and (b) the mediating and moderating effect of core self-evaluations (CSE), a personality construct, on the aforementioned variables. Methods: The study was quantitative and involved young adults members of online gaming communities (N = 225). Results: The results showed that parental rejection is associated with the occurrence of IGD, only through the mediating effect of CSE. The moderation model was not confirmed. Discussion: Findings bridge early emotional deficits with CSE personality traits and IGD, based on two widely acknowledged theoretical frameworks. In addition, they highlight the importance of the father’s role in upbringing. Conclusions: These frameworks combine cognitive and attachment perspectives and a process-oriented approach to the development and maintenance of IGD. The implications of these findings are discussed in relation to (a) the mechanisms leading to the disorder and (b) providing an evidence base for therapeutic interventions for IGD to go beyond abstinence and include self-esteem enhancement and efficacy contingencies. Directions for future research are also provided in this study. (PsycInfo Database Record (c) 2020 APA, all rights reserved)</t>
  </si>
  <si>
    <t>The role of self-esteem in Internet addiction within the context of comorbid mental disorders: Findings from a general population-based sample.</t>
  </si>
  <si>
    <t>Sevelko, Katrin; Bischof, Gallus; Bischof, Anja; Besser, Bettina; John, Ulrich; Meyer, Christian; Rumpf, Hans-Jürgen</t>
  </si>
  <si>
    <t>10.1556/2006.7.2018.130</t>
  </si>
  <si>
    <t>Background and aims: Internet Addiction (IA) has consistently been related to comorbid psychiatric disorders and lowered self-esteem. However, most studies relied on self-report questionnaires using non-representative samples. This study aims to analyze the relative impact of self-esteem and comorbid psychopathology with lifetime IA in a population-based sample of excessive Internet users using clinical diagnoses assessed in a personal interview. Methods: The sample of this study is based on a general population survey. Using the Compulsive Internet Use Scale, all participants with elevated Internet use scores were selected and invited to a follow-up interview. Current DSM-5 criteria for Internet gaming disorder were rephrased to apply to all Internet activities. Out of 196 participants, 82 fulfilled the criteria for IA. Self-esteem was measured with the Rosenberg’s Self-Esteem Scale. Results: Self-esteem is significantly associated with IA. For every unit increase in self-esteem, the chance of having IA decreased by 11%. By comparison, comorbidities such as substance-use disorder (excluding tobacco), mood disorder, and eating disorder were significantly more likely among Internet-addicted than in the non-addicted group. This could not be reported for anxiety disorders. A logistic regression showed that by adding self-esteem and psychopathology into the same model, self-esteem maintains its strong influence on IA. Discussion and conclusions: Self-esteem was associated with IA, even after adjustment for substance-use disorders, mood disorder, and eating disorder. Self-esteem and psychopathology should be considered in prevention, intervention measures, as well as in the conception of etiological models. (PsycINFO Database Record (c) 2019 APA, all rights reserved)</t>
  </si>
  <si>
    <t>The social contagion of gambling: How venue size contributes to player losses.</t>
  </si>
  <si>
    <t>Rockloff, Matthew J.; Greer, Nancy; Fay, Carly</t>
  </si>
  <si>
    <t>10.1007/s10899-010-9220-2</t>
  </si>
  <si>
    <t>The Social Facilitation Effect shows performance on many simple tasks is enhanced by crowds of onlookers or co-actors (others performing the same activity). Previous experimental research has shown that Electronic Gaming Machine (EGM) betting behavior is intensified by the belief that others are gambling along with the subject (Rockloff and Dyer, J Gambl Stud 23(1):1–12, 2007). The present study extends these findings by simulating crowds of differing sizes using a fake video-conference along with a live confederate who gambles concurrently with the subjects. Fifty-four male and 81 female subjects aged 18–82 (M = 46.9, SD = 16.7) played a laptop simulated 3-reel EGM using a $20 stake in 3 conditions: (1) alone, (2) in a simulated group of 5 persons plus 1 live confederate, or (3) in a simulated group of 25 persons plus 1 live confederate. The EGM outcomes were rigged with a fixed 20 trial winning sequence followed by an indefinite losing sequence. As hypothesised, gambling intensity, as measured by trials played, speed of betting and final payouts, was progressively greater with larger crowd sizes (P &lt; .05). In contrast, bet-size was slightly lower with larger crowds. The results suggest that gambling venues with more players tend to increase gambling persistence and contribute to greater long term monetary losses. (PsycINFO Database Record (c) 2016 APA, all rights reserved)</t>
  </si>
  <si>
    <t>The treatment of Internet gaming disorder: A brief overview of the PIPATIC program.</t>
  </si>
  <si>
    <t>Torres-Rodríguez, Alexandra; Griffiths, Mark D.; Carbonell, Xavier</t>
  </si>
  <si>
    <t>10.1007/s11469-017-9825-0</t>
  </si>
  <si>
    <t>Over the last decade, there has been an increase in children and adolescents accessing psychology services regarding problematic use of online videogames. Consequently, providing effective treatment is essential. The present paper describes the design process of a manualized PIPATIC (Programa Individualizado Psicoterapéutico para la Adicción a las Tecnologías de la información y la comunicación) intervention program for 12- to 18-year-old adolescents with Internet Gaming Disorder. The design and application of the PIPATIC program integrates several areas of intervention structured into six modules: psychoeducational, treatment as usual, intrapersonal, interpersonal, family intervention, and development of a new lifestyle. The program’s goals are to reduce the addiction symptoms related to online videogames and to improve the well-being of adolescents. Preliminary findings suggest positive and encouraging effects. (PsycINFO Database Record (c) 2019 APA, all rights reserved)</t>
  </si>
  <si>
    <t>The validation of Implicit Association Test measures for smartphone and Internet addiction in at-risk children and adolescents.</t>
  </si>
  <si>
    <t>Roh, Daeyoung; Bhang, Soo-Young; Choi, Jung-Seok; Kweon, Yong Sil; Lee, Sang-Kyu; Potenza, Marc N.</t>
  </si>
  <si>
    <t>10.1556/2006.7.2018.02</t>
  </si>
  <si>
    <t>Background: Potential concerns are increasing that smartphone and Internet addictions may have deleterious effects on the mental health. Despite the recognition of the important role that implicit associations may have over explicit processes in addiction, such implicit associations have not been comprehensively investigated with respect to Internet addiction. Therefore, we modified the Implicit Association Test (IAT) for smartphone and Internet addictions and investigated its validity in children and adolescents. Methods: In this experimental study, 78 at-risk children and adolescents ranging in age from 7 to 17 years completed an IAT modified with pictures captured from the most popular Internet games among youth. Furthermore, measures of Internet and smartphone addictions, mental health and problem behaviors, impulsive tendencies, self-esteem, daily stress, and quality of life were assessed simultaneously. Results: Significant correlations were found between IAT D2SD scores and standardized scales for Internet (r = .28, p &lt; .05) and smartphone (r = .33, p &lt; .01) addictions. There were no significant correlations between IAT parameters and other scales measuring the constructs that are less relevant to the features of addiction, such as daily stress levels, impulsivity, and quality of life. Multiple regression analysis revealed that the IAT D2SD was independently and positively associated with smartphone addiction (p = .03) after controlling for other clinical correlates. Conclusions: This study demonstrated good convergent and discriminant validity of this IAT as a novel measurement relating to Internet and smartphone addictions. Further longitudinal and prospective studies are needed to evaluate its potential utility in clinical and community settings. (PsycINFO Database Record (c) 2018 APA, all rights reserved)</t>
  </si>
  <si>
    <t>The validity and psychometric properties of the Japanese version of the Compulsive Internet Use Scale (CIUS).</t>
  </si>
  <si>
    <t>Yong, Roseline Kim Fong; Inoue, Akiomi; Kawakami, Norito</t>
  </si>
  <si>
    <t>10.1186/s12888-017-1364-5</t>
  </si>
  <si>
    <t>Background: Prolonged Internet use is often associated with reduced social involvement and comorbid psychopathologies, including depression, anxiety, attention-deficit/hyperactivity disorder, and obsessive–compulsive disorder. Asian countries where Internet access is widely available have high reported levels of Internet addiction. As Internet use has changed drastically since concerns about Internet addiction were first raised, the results of recent studies may be inaccurate because the scales they employed to measure Internet addiction were formulated for different Internet usage from the present. It is thus necessary to develop more-up-to-date scales to assess problematic private use of the Internet. Methods: The Compulsive Internet Use Scale (CIUS) was translated into Japanese. An online sample whose ages and sexes reflected that of the national population of Internet users was recruited to test the scale’s reliability and validity. Correlations between the scale and Internet-related parameters (such as time spent online, motivation for going online, and applications used) and psychosocial factors (such as psychological distress symptoms and loneliness) were examined. Psychometric properties were examined by the split-half method using both exploratory and confirmatory factor analysis. Model fits were compared across gender. Results: CIUS was found to have a high reliability and good concurrent, correlation and construct validity. Both exploratory and confirmatory factors revealed that the one-factor solution yielded a satisfactory result across gender. However, the three-factor structural model in which compulsiveness was gauged by 'excessive absorption', 'difficulty in setting priorities', and 'mood regulation' gave the best fit of the model for the general population as well as across gender. Conclusions: Compulsive Internet behavior in Japan can be assessed in terms of absorption, priorities, and mood. CIUS is a valid scale for screening compulsive Internet behavior in the general Japanese population regardless of age and gender. (PsycInfo Database Record (c) 2020 APA, all rights reserved)</t>
  </si>
  <si>
    <t>The 'zone': A qualitative exploratory study of an altered state of awareness in electronic gaming machine problem gambling.</t>
  </si>
  <si>
    <t>Oakes, Jane; Pols, Rene; Lawn, Sharon; Battersby, Malcolm</t>
  </si>
  <si>
    <t>10.1007/s11469-018-9976-7</t>
  </si>
  <si>
    <t>This paper reports a state of mind described by electronic gaming machine (EGM) problem gamblers (PGs) as the 'zone'. Twenty-nine PGs engaged in focus groups and in-depth interviews. Participants described an altered state of awareness: the zone, which was highly desirable providing relief from negative emotions. PGs had difficulty recalling experiences whilst in the zone but described a constriction of attention, awareness and impairment of cognitive functions. During this time, the PG could not think critically, exercise self-observation, realistically appraise the use of money, see the consequences of their actions, exercise the will to cease gambling or learn from harms. Memory was impaired, as was decision-making and the capacity to make rational choices. Understanding the zone may provide insight into treatment where the capacity to learn may be reduced. Further research is needed to determine what proportions of EGM gamblers experience the zone and if this occurs with non-EGM gamblers. (PsycINFO Database Record (c) 2018 APA, all rights reserved)</t>
  </si>
  <si>
    <t>Therapeutic applications of online gaming.</t>
  </si>
  <si>
    <t>Freddolino, Paul P.; Blaschke, Christina M.</t>
  </si>
  <si>
    <t>Journal of Technology in Human Services</t>
  </si>
  <si>
    <t>10.1080/15228830802099998</t>
  </si>
  <si>
    <t>This article discusses online gaming in the twenty-first century, describes online gaming, considers negative and positive aspects of gaming, and proposes several possible research, practice, and educational strategies for subsequent development of this genre into a useful tool for human service interventions. Positive characteristics of online gaming environments such as high levels of social interaction and the potential for transformative experiences strongly suggest that many clients will be utilizing such environments. In addition, practitioners must not only learn to assess client use of gaming but also develop the necessary knowledge and skills to utilize online games as therapeutic tools. (PsycINFO Database Record (c) 2019 APA, all rights reserved)</t>
  </si>
  <si>
    <t>Lee, Hye Rim; Jeong, Eui Jun</t>
  </si>
  <si>
    <t>10.2224/sbp.6334</t>
  </si>
  <si>
    <t>We investigated the effects of life and game self-efficacy of players of online games on the psychosocial factors of depression, loneliness, and aggression, exploring these relationships via an integrated path model using multidimensional factors of each construct. With survey data from 1,227 Korean online gamers, we examined how coping and social aspects of life and game self-efficacy affect these psychosocial factors. The results highlighted the important role of life self-efficacy, which significantly and negatively affected loneliness and depression; however, the results showed positive associations of game self-efficacy with these factors. Life self-efficacy had greater positive effects on depression and loneliness when mediated by preferred game playing. These findings provide novel contributions to research on the relationship between life and game self-efficacy, as therapeutic prerequisite factors in online game playing, and players’ psychosocial factors. (PsycInfo Database Record (c) 2020 APA, all rights reserved)</t>
  </si>
  <si>
    <t>Tolerance in Internet gaming disorder: A need for increasing gaming time or something else?</t>
  </si>
  <si>
    <t>King, Daniel L.; Herd, Madeleine C. E.; Delfabbro, Paul H.</t>
  </si>
  <si>
    <t>10.1556/2006.6.2017.072</t>
  </si>
  <si>
    <t>Background and aims: The criterion of tolerance in DSM-5 Internet gaming disorder (IGD) refers to a need for increasing time spent gaming. However, this focus on 'need for gaming time' may overlook some of the broader motivations, outcomes, or effects of gaming that underlie excessive play. This study aimed to explore regular and problematic gamers’ experiences and perceptions of tolerance in IGD. Methods: An online survey of 630 adult gamers yielded 1,417 text responses to open-ended questions. A thematic analysis of 23,373 words was conducted to extract dominant themes. Results: Participants reported that they increasingly desired game items, status, or story progress as they became more involved or invested in games. As players develop higher standards of play in games, an increasing number of potential reward outcomes may have diminishing mood-modifying effects. None of the participants, including those with self-reported IGD, explicitly referred to a need for increasing time spent gaming. Discussion and conclusions: These results suggest that players may be motivated by preferences for specific goals or reinforcers in games rather than wanting an amount of time spent gaming. Thus, problematic gaming may involve a need for completion of increasingly intricate, time-consuming, or difficult goals to achieve satisfaction and/or reduce fears of missing out. Further research is needed to determine whether these cognitive and motivational factors related to gaming stimuli should extend or replace the concept of tolerance in IGD or be considered as separate but related processes in disordered gaming. (PsycInfo Database Record (c) 2020 APA, all rights reserved)</t>
  </si>
  <si>
    <t>Toward a conceptual model of motive and self-control in cyber-aggression: Rage, revenge, reward, and recreation.</t>
  </si>
  <si>
    <t>Runions, Kevin C.</t>
  </si>
  <si>
    <t>10.1007/s10964-013-9936-2</t>
  </si>
  <si>
    <t>Despite widespread public attention to cyberbullying, online aggression and victimization have received scant conceptual development. This article focuses on how opportunities for aggression are distinct online from those of offline social contexts. The model developed here is informed by a recent aggression typology, which extends the reactive–proactive distinction by distinguishing aggression based on the affective motive (appetitive vs. reactive) and the recruitment of self-control. This typology informs an analysis of psychological processes linked to individual differences that are relevant to adolescents’ aggressive activities. Processes implicated include hostile schema activation, anger and fatigue effects on self-control, anger rumination, empathic failure, excitation transfer, and thrill-seeking. With these processes established, the proposed model focuses on how features of online social platforms may afford opportunities for distinct types of aggression by engaging these processes in adolescent users. Features of online settings that present distinct opportunities for activation of these processes are reviewed for each process, including social cue ambiguity, temporal lag, cue permanence, anonymity, the continual perception of audience, and the availability of online gaming and online pornography. For each of the conceptually grounded cyber-aggression-relevant processes, implications for innovative research directions on adolescent cyber-aggression are presented. (PsycINFO Database Record (c) 2016 APA, all rights reserved)</t>
  </si>
  <si>
    <t>Toward the inclusion of gaming disorder in ICD-11.</t>
  </si>
  <si>
    <t>Higuchi, Susumu</t>
  </si>
  <si>
    <t>10.1111/pcn.12398</t>
  </si>
  <si>
    <t>This editorial discusses the inclusion of internet gaming disorder (IGD) in ICD-11. The increasing ubiquity of the Internet has brought attendant concerns about excessive online usage and its consequences for health and social functioning. Diagnostic criteria or guidelines for Internet use disorder have been proposed by several investigators, but all of these have failed to achieve a global consensus. Recently, the American Psychiatric Association published an updated version of the DSM and included a nine-item criteria set for IGD in Section III, as a condition requiring further research. The publication of these new criteria has led to increased research into IGD, particularly into neurobiological studies of IGD. ICD-10 is in use worldwide and work on ICD-11 is currently in progress with a release tentatively scheduled for 2018. Depending on the outcome, proposals will be made for the inclusion of the disorder in ICD-11. It is expected that the establishment of a clinical description and diagnostic guidelines of GD in ICD-11 will contribute to improvements in diagnosis and treatment of the disorder and will help to progress research in the field of not only GD but also behavioral addictions in general. (PsycINFO Database Record (c) 2019 APA, all rights reserved)</t>
  </si>
  <si>
    <t>Trait impulsivity and impaired prefrontal impulse inhibition function in adolescents with internet gaming addiction revealed by a Go/No-Go fMRI study.</t>
  </si>
  <si>
    <t>Ding, Wei-na; Sun, Jin-hua; Sun, Ya-wen; Chen, Xue; Zhou, Yan; Zhuang, Zhi-guo; Li, Lei; Zhang, Yong; Xu, Jian-rong; Du, Ya-song</t>
  </si>
  <si>
    <t>10.1186/1744-9081-10-20</t>
  </si>
  <si>
    <t>Background: Recent studies suggest that Internet gaming addiction (IGA) is an impulse disorder, or is at least related to impulse control disorders. In the present study, we hypothesized that different facets of trait impulsivity may be specifically linked to the brain regions with impaired impulse inhibition function in IGA adolescents. Methods: Seventeen adolescents with IGA and seventeen healthy controls were scanned during performance of a response-inhibition Go/No-Go task using a 3.0 T MRI scanner. The Barratt Impulsiveness Scale (BIS)-11 was used to assess impulsivity. Results: There were no differences in the behavioral performance on the Go/No-Go task between the groups. However, the IGA group was significantly hyperactive during No-Go trials in the left superior medial frontal gyrus, right anterior cingulate cortex, right superior/middle frontal gyrus, left inferior parietal lobule, left precentral gyrus, and left precuneus and cuneus. Further, the bilateral middle temporal gyrus, bilateral inferior temporal gyrus, and right superior parietal lobule were significantly hypoactive during No-Go trials. Activation of the left superior medial frontal gyrus was positively associated with BIS-11 and Chen Internet Addiction Scale (CIAS) total score across IGA participants. Conclusions: Our data suggest that the prefrontal cortex may be involved in the circuit modulating impulsivity, while its impaired function may relate to high impulsivity in adolescents with IGA, which may contribute directly to the Internet addiction process. (PsycINFO Database Record (c) 2019 APA, all rights reserved)</t>
  </si>
  <si>
    <t>Transforming brain signals related to value evaluation and self‐control into behavioral choices.</t>
  </si>
  <si>
    <t>Zha, Rujing; Bu, Junjie; Wei, Zhengde; Han, Long; Zhang, Pengyu; Ren, Jiecheng; Li, Ji‐An; Wang, Ying; Yang, Lizhuang; Vollstädt‐Klein, Sabine; Zhang, Xiaochu</t>
  </si>
  <si>
    <t>Human Brain Mapping</t>
  </si>
  <si>
    <t>10.1002/hbm.24379</t>
  </si>
  <si>
    <t>[Correction Notice: An Erratum for this article was reported in Vol 41(14) of Human Brain Mapping (see record [rid]2020-66536-001[/rid]). The original article reported a study in which participation was limited to men. The original Limitations subsection under Methods was deleted by the authors, as the reference they provided could not be reasonably construed as justifying the limitation of study participants to males. The updated Limitations subsection is included in the erratum.] The processes involved in value evaluation and self‐control are critical when making behavioral choices. However, the evidence linking these two types of processes to behavioral choices in intertemporal decision‐making remains elusive. As the ventromedial prefrontal cortex (vmPFC), striatum, and dorsolateral prefrontal cortex (dlPFC) have been associated with these two processes, we focused on these three regions. We employed functional magnetic resonance imaging during a delayed discounting task (DDT) using a relatively large sample size, three independent samples. We evaluated how much information about a specific choice could be decoded from local patterns in each brain area using multivoxel pattern analysis (MVPA). To investigate the relationship between the dlPFC and vmPFC/striatum regions, we performed a psychophysiological interaction (PPI) analysis. In Experiment I, we found that the vmPFC and dlPFC, but not the striatum, could determine choices in healthy participants. Furthermore, we found that the dlPFC showed significant functional connectivity with the vmPFC, but not the striatum, when making decisions. These results could be replicated in Experiment II with an independent sample of healthy participants. In Experiment III, the choice‐decoding accuracy in the vmPFC and dlPFC was lower in patients with addiction (smokers and participants with Internet gaming disorder) than in healthy participants, and decoding accuracy in the dlPFC was related to impulsivity in addicts. Taken together, our findings may provide neural evidence supporting the hypothesis that value evaluation and self‐control processes both guide the intertemporal choices, and might provide potential neural targets for the diagnosis and treatment of impulsivity‐related brain disorders. (PsycInfo Database Record (c) 2020 APA, all rights reserved)</t>
  </si>
  <si>
    <t>'Transforming brain signals related to value evaluation and self-control into behavioural choices': Corrigendum.</t>
  </si>
  <si>
    <t>10.1002/hbm.25113</t>
  </si>
  <si>
    <t>Reports an error in 'Transforming brain signals related to value evaluation and self‐control into behavioral choices' by Rujing Zha, Junjie Bu, Zhengde Wei, Long Han, Pengyu Zhang, Jiecheng Ren, Ji‐An Li, Ying Wang, Lizhuang Yang, Sabine Vollstädt‐Klein and Xiaochu Zhang (Human Brain Mapping, 2019[Mar], Vol 40[4], 1049-1061). The original article reported a study in which participation was limited to men. The original Limitations subsection under Methods was deleted by the authors, as the reference they provided could not be reasonably construed as justifying the limitation of study participants to males. The updated Limitations subsection is included in the erratum. (The following abstract of the original article appeared in record [rid]2018-67296-001[/rid]). The processes involved in value evaluation and self‐control are critical when making behavioral choices. However, the evidence linking these two types of processes to behavioral choices in intertemporal decision‐making remains elusive. As the ventromedial prefrontal cortex (vmPFC), striatum, and dorsolateral prefrontal cortex (dlPFC) have been associated with these two processes, we focused on these three regions. We employed functional magnetic resonance imaging during a delayed discounting task (DDT) using a relatively large sample size, three independent samples. We evaluated how much information about a specific choice could be decoded from local patterns in each brain area using multivoxel pattern analysis (MVPA). To investigate the relationship between the dlPFC and vmPFC/striatum regions, we performed a psychophysiological interaction (PPI) analysis. In Experiment I, we found that the vmPFC and dlPFC, but not the striatum, could determine choices in healthy participants. Furthermore, we found that the dlPFC showed significant functional connectivity with the vmPFC, but not the striatum, when making decisions. These results could be replicated in Experiment II with an independent sample of healthy participants. In Experiment III, the choice‐decoding accuracy in the vmPFC and dlPFC was lower in patients with addiction (smokers and participants with Internet gaming disorder) than in healthy participants, and decoding accuracy in the dlPFC was related to impulsivity in addicts. Taken together, our findings may provide neural evidence supporting the hypothesis that value evaluation and self‐control processes both guide the intertemporal choices, and might provide potential neural targets for the diagnosis and treatment of impulsivity‐related brain disorders. (PsycInfo Database Record (c) 2020 APA, all rights reserved)</t>
  </si>
  <si>
    <t>Treatment and risk factors of Internet use disorders.</t>
  </si>
  <si>
    <t>Nakayama, Hideki; Mihara, Satoko; Higuchi, Susumu</t>
  </si>
  <si>
    <t>10.1111/pcn.12493</t>
  </si>
  <si>
    <t>Recently, many young people have developed Internet use disorders (IUD) as a result of the proliferation of Internet‐enabled devices, leading to serious health and social problems worldwide. On occasion, medical and educational institutions, governments, and other groups have sought to take preventive action or treat IUD. In many cases, the preferred treatment for IUD is to set recommendations for appropriate Internet use. Reportedly, psychosocial therapies (including cognitive behavioral therapy, family therapy, and compound therapy) for IUD and pharmacotherapies (including antidepressant drugs and psychostimulants) for comorbid psychiatric or development disorders have been effective at reducing the degree and symptoms of IUD. In some countries, treatment camps have been developed for adolescents with IUD, and preventive education (including lectures and group discussions) has been provided for general adolescents. Such efforts have been effective at reducing the average degree of IUD severity. Some future IUD risk factors (e.g. being male, suffering from attention‐deficit hyperactivity disorder, and exhibiting deteriorating psychiatric symptoms) have begun to be identified. However, clinical studies, treatment, and preventive actions are insufficient for treating IUD and standard treatments and preventive systems have yet to be established. Educational and medical institutions, government, families, and others must take greater action and cooperate more effectively in order to treat or prevent IUD. (PsycINFO Database Record (c) 2019 APA, all rights reserved)</t>
  </si>
  <si>
    <t>Treatment efficacy of a specialized psychotherapy program for Internet Gaming Disorder.</t>
  </si>
  <si>
    <t>10.1556/2006.7.2018.111</t>
  </si>
  <si>
    <t>Background and aims: Internet Gaming Disorder (IGD) has become health concern around the world, and specialized health services for the treatment of IGD are emerging. Despite the increase in such services, few studies have examined the efficacy of psychological treatments for IGD. The primary aim of this study was to assess the efficacy of a specialized psychotherapy program for adolescents with IGD [i.e., the 'Programa Individualizado Psicoterapéutico para la Adicci´on a las Tecnologías de la Informaci´on y la Comunicaci´on' (PIPATIC) program]. Methods: The sample comprised 31 adolescents (aged 12–18 years) from two public mental health centers who were assigned to either the (a) PIPATIC intervention experimental group or (b) standard cognitive-behavioral therapy (CBT) control group. The interventions were assessed at pre-, middle-, and post-treatment phases, as well as a 3-month assessment was carried out after completing the interventions. Results: No significant differences between either group in the pre-treatment phase were found. Relating to the different interventions examined, significant differences were found at pre-test and post-test on the following variables: comorbid disorders, intrapersonal and interpersonal abilities, family relationships, and therapists’ measures. Both groups experienced a significant reduction of IGD symptoms, although the PIPATIC group experienced higher significant improvements in the remainder of the variables examined. Discussion and conclusions: The findings suggest that PIPATIC program is effective in the treatment of IGD and its comorbid disorders/symptoms, alongside the improvement of intra- and interpersonal abilities and family relationships. However, it should also be noted that standard CBT was also effective in the treatment of IGD. Changing the focus of treatment and applying an integrative focus (including the addiction, the comorbid symptoms, intra- and interpersonal abilities, and family psychotherapy) appear to be more effective in facilitating adolescent behavior change than CBT focusing only on the IGD itself. (PsycINFO Database Record (c) 2019 APA, all rights reserved)</t>
  </si>
  <si>
    <t>Treatment outcomes using CBT-IA with Internet-addicted patients.</t>
  </si>
  <si>
    <t>Young, Kimberly S.</t>
  </si>
  <si>
    <t>10.1556/JBA.2.2013.4.3</t>
  </si>
  <si>
    <t>Background and Aims: Internet Gaming Disorder, a subtype of Internet Addiction, is now classified in Section 3 of the DSM-5. Cognitive behavioral therapy (CBT) has been suggested in treating Internet addiction as this modality has been shown to be an effective treatment for similar impulse control disorders. Given the daily and necessary use of the Internet and technology in general compared to other compulsive syndromes, a specialized form of CBT has been developed called Cognitive-Behavioral Therapy for Internet Addiction (CBT-IA). CBT-IA is a comprehensive three phase approach that includes behavior modification to control compulsive Internet use, cognitive restructuring to identify, challenge, and modify cognitive distortions that lead to addictive use, and harm reduction techniques to address and treat co-morbid issues associated with the disorder. Methods: As the first model of its kind, this study examines 128 clients to measure treatment outcomes using CBT-IA. Clients were evaluated using the Internet Addiction Test (IAT) to classify subjects and were administered twelve weekly sessions of CBT-IA. Treatment outcomes were measured at the end of the twelve weeks, one-month, three months and at six month post-treatment. Results: Results showed that over 95% of clients were able to manage symptoms at the end of the twelve weeks and 78% sustained recovery six months following treatment. Discussion and Conclusions: Results found that CBT-IA was effective at ameliorating symptoms associated with Internet addiction after twelve weekly sessions and consistently over one-month, three months, and six months after therapy. Further research implications such as investigating long-term outcome effects of the model with larger client populations and treatment differences among the subtypes of Internet addiction or with other cultural populations using CBT-IA are discussed. (PsycINFO Database Record (c) 2016 APA, all rights reserved)</t>
  </si>
  <si>
    <t>Hawkins, Blendine P.; Hertlein, Katherine M.</t>
  </si>
  <si>
    <t>Journal of Couple &amp; Relationship Therapy</t>
  </si>
  <si>
    <t>There are many ways that the use of technology, including gaming, enriches couples’ lives such as allowing partners to interact in a different sphere that enhances their communication. Online role-playing gaming can help couple relationships in the development of social interactions and increased understanding of gender roles and a partner’s context and may appropriately increase the use of fantasy within a relationship; on the other hand, online gaming may pose unique challenges for couples. The purpose of this article is to outline the challenges related to massively multiplayer online role-playing games, including individual challenges, challenges to daily life, and threats to intimacy. We also provide specific assessment and treatment strategies that address the challenges based on a multitheoretical model regarding the influence of technology on couple relationships. (PsycINFO Database Record (c) 2019 APA, all rights reserved)</t>
  </si>
  <si>
    <t>Treatments for Internet gaming disorder and Internet addiction: A systematic review.</t>
  </si>
  <si>
    <t>Zajac, Kristyn; Ginley, Meredith K.; Chang, Rocio; Petry, Nancy M.</t>
  </si>
  <si>
    <t>10.1037/adb0000315</t>
  </si>
  <si>
    <t>Problems related to excessive use of the Internet and video games have recently captured the interests of both researchers and clinicians. The goals of this review are to summarize the literature on treatment effectiveness for these problems and to determine whether any treatments meet the minimum requirement of an evidence-based treatment as defined by Chambless et al. (1998). Studies of treatments for Internet gaming disorder (IGD) and Internet addiction were examined separately, as past studies have linked IGD to more severe outcomes. The systematic review identified 26 studies meeting predefined criteria; 13 focused on treatments for IGD and 13 on Internet addiction. The results highlighted a paucity of well-designed treatment outcome studies and limited evidence for the effectiveness of any treatment modality. Studies were limited by methodological flaws, including small sample sizes, lack of control groups, and little information on treatment adherence, among other problems. In addition, the field is beset by a lack of consistent definitions of and established instruments to measure IGD and Internet addiction. The results of this review highlight the need for additional work in the area of treatment development and evaluation for IGD and Internet addiction. Attention to methodological concerns identified within this review should improve subsequent research related to treating these conditions, and ultimately outcomes of patients suffering from them. (PsycINFO Database Record (c) 2019 APA, all rights reserved)</t>
  </si>
  <si>
    <t>Turkish adaptation of the Social Media Disorder Scale in adolescents.</t>
  </si>
  <si>
    <t>Savcı, Mustafa; Ercengiz, Mustafa; Aysan, Ferda</t>
  </si>
  <si>
    <t>Nöropsikiyatri Arşivi</t>
  </si>
  <si>
    <t>Introduction: The aim of this study is to determine the reliability and validity of the Turkish form of Social Media Disorder Scale (SMDS) in adolescents which is developed using the diagnostic criteria of DSM-V Internet Gaming Disorder. Methods: Validity and reliability analysis of SMDS was conducted through four different sample of 553 adolescents who use social media every day for the past 1 year, and have at least one social media account. Results: The construct validity of SMDS was examined with Exploratory Factor Analysis (EFA), and Confirmatory Factor Analysis (CFA). After EFA, it was seen that the items of SMDS grouped under 1 factor which eigenvalue is above 1. This one factored structure explains about half of the total variance. One factored structure obtained from EFA was tested with CFA in two different samples. After CFA, it was shown that one factored SMDS model has good cohesion values in each two samples. Concurrent validity of the SMDS have been examined period of the use of social media, social media account number, self-discipline, impulsivity, positive affect, negative affect and social connectedness. At the result of the analysis, it was found that SMDS is positive correlated with duration of the use of social media, social media account number, negative emotions and impulsivity; negative correlated with self-discipline, social connectedness, and positive emotions. The reliability of SMDS was examined with test-retest method and Cronbach’s α internal consistency reliability coefficient in three different samples. Analysis showed that Cronbach’s α internal consistency reliability coefficients and test-retest reliability coefficient were found to be adequate. SMDS item analysis was carried out in three different samples. It was found that corrected item-total correlation coefficients of the SMDS items are in the range of accepted values in the literature t-test results for 27% sub-super group item comparisons are significant for all items in each three samples. Conclusion: According to the results of EFA, CFA, criterion-related validity, reliability analysis, and item analysis of SMDS, the Turkish form of SMDS is a valid and reliable instrument. (PsycINFO Database Record (c) 2019 APA, all rights reserved)</t>
  </si>
  <si>
    <t>Tóth‐Király, István; Bőthe, Beáta; Márki, Anett Neszta; Rigó, Adrien; Orosz, Gábor</t>
  </si>
  <si>
    <t>Rooted in Self‐Determination Theory, the present research sought to investigate whether the 'bright' and 'dark' side of human functioning (need satisfaction and need frustration, respectively) would, as determinants, differentially predict harmonious passion (HP) and obsessive passion (OP) for screen‐based activities such as Facebook use, TV series watching, online gaming, and smartphone gaming. For this purpose, four cross‐sectional studies were carried out (Ntotal = 1,065). Results showed that, across all activities, need satisfaction was negatively related to OP, but not HP. A similar pattern emerged with need frustration: It was positively related to OP, but not HP. Moreover, even after controlling for the self‐reported amount of time spent on the activities, HP predicted adaptive, activity‐specific outcomes, whereas OP predicted maladaptive ones. These findings suggest that general need satisfaction may be a protective factor against the compensatory function of OP, but need frustration may be a potential risk factor of OP and both should be taken into account in the case of passion for screen‐based activities. (PsycInfo Database Record (c) 2020 APA, all rights reserved)</t>
  </si>
  <si>
    <t>Typology of internet gaming disorder and its clinical implications.</t>
  </si>
  <si>
    <t>Lee, Seung‐Yup; Lee, Hae Kook; Choo, Hyekyung</t>
  </si>
  <si>
    <t>10.1111/pcn.12457</t>
  </si>
  <si>
    <t>Various perspectives exist regarding Internet gaming disorder. While the concept of behavioral addiction is gaining recognition, some view the phenomenon as merely excessive indulgence in online pastimes. Still, in recent years, complaints from patients or their family members about problems related to Internet use, particularly Internet gaming, have become more common. However, the clinical picture of Internet gaming disorder could be obscured by its heterogeneous manifestations with other intertwined factors, such as psychiatric comorbidities, neurodevelopmental factors, sociocultural factors, and game‐related factors, which may influence the pathogenesis as well as the clinical course. To mitigate such problems, clinicians should be able to consider diverse aspects related to Internet gaming disorder. Classifying such a heterogeneous problem into subtypes that share a similar etiology or phenomenology may provide additional clues in the diagnostic process and allow us to designate available clinical resources for particularly vulnerable factors. In this review paper, we suggest a typology of ‘impulsive/aggressive,’ ‘emotionally vulnerable,’ ‘socially conditioned,’ and ‘not otherwise specified’ as subtypes of the heterogeneous phenomena of pathological Internet gaming. The implications of these subtypes for assessment and treatment planning will also be highlighted. (PsycINFO Database Record (c) 2019 APA, all rights reserved)</t>
  </si>
  <si>
    <t>Under the umbrella: Commentary on: Chaos and confusion in DSM-5 diagnosis of Internet Gaming Disorder: Issues, concerns, and recommendations for clarity in the field (Kuss et al.).</t>
  </si>
  <si>
    <t>Müller, Kai W.</t>
  </si>
  <si>
    <t>10.1556/2006.6.2017.011</t>
  </si>
  <si>
    <t>The inclusion of Internet Gaming Disorder as a preliminary diagnosis subsumed in Section III of the fifth edition of the Diagnostic and Statistical Manual of Mental Disorders (DSM-5) has provoked mixed reactions. On the one hand, it has been appreciated as an important sign stressing the negative health-related impact of that disorder. Likewise, the definition of diagnostic criteria helps scientists and clinicians to refer to mandatory indicators associated with a health problem. On the other hand, it has been objected that this new diagnosis bears the danger of pathologizing normal behaviors that are a feature of healthy recreational activity for many people. However, the existence of diagnostic criteria is meant to avoid this danger. This emphasizes the necessity of being able to refer to as accurate defined criteria as possible. In its current version, the DSM criteria display not only strengths but also ambiguities. Both types will be discussed and necessary ideas to resolve those ambiguities will be presented for further research. (PsycINFO Database Record (c) 2019 APA, all rights reserved)</t>
  </si>
  <si>
    <t>Understanding online game cheating: Unpacking the ethical dimension.</t>
  </si>
  <si>
    <t>Wu, Yuehua; Chen, Vivian Hsueh Hua</t>
  </si>
  <si>
    <t>10.1080/10447318.2018.1461757</t>
  </si>
  <si>
    <t>Using an online survey approach, this study examines the ethical dimensions and factors operating behind the game cheating behavior. Although the data indicated that young gamers were overall critical of cheating behavior in online games, cheating was found to be a common practice in online gaming community. It is found that gamers tended to dismiss the cheating action as morally insignificant due to peer influence and the play nature of online gaming. With regard to the ethical antecedents of cheating decisions, our results revealed that the personal moral philosophy of idealism had both direct and indirect influence on game cheating intention and behavior (partial mediation), meanwhile, the personal moral philosophy of relativism had only significant indirect influence on game cheating intention (full mediation) and cheating behavior (distal mediation). (PsycINFO Database Record (c) 2019 APA, all rights reserved)</t>
  </si>
  <si>
    <t>Understanding online gaming addiction and treatment issues for adolescents.</t>
  </si>
  <si>
    <t>Young, Kimberly</t>
  </si>
  <si>
    <t>Massive Muti-user Online Role-Playing Games or MMORPGs as they are often called are one of the fastest growing forms of Internet addiction, especially among children and teenagers. Like an addiction to alcohol or drugs, gamers show several classic signs of addiction (Grusser, Thalemann, and Griffiths, 2007). They become preoccupied with gaming, lie about their gaming use, lose interest in other activities just to game, withdraw from family and friends to game, and use gaming as a means of psychological escape (Leung, 2004). This paper explores the emergence of online gaming addiction and its impact on individuals and families. This paper reviews the nature of online games and what makes them addictive among some players. As computers are relied upon with greater frequency, detecting and diagnosing online gaming addiction may be difficult for clinicians, especially as symptoms of a possible problem may be masked by legitimate use of the Internet. This paper reviews the warning signs of online gaming addiction, adolescent issues involved in gaming addiction, especially as the industry targets youth, and parenting and therapy considerations for this emergent client population. (PsycINFO Database Record (c) 2019 APA, all rights reserved)</t>
  </si>
  <si>
    <t>Unique versus shared associations between self-reported behavioral addictions and substance use disorders and mental health problems: A commonality analysis in a large sample of young Swiss men.</t>
  </si>
  <si>
    <t>Marmet, Simon; Studer, Joseph; Wicki, Matthias; Bertholet, Nicolas; Khazaal, Yasser; Gmel, Gerhard</t>
  </si>
  <si>
    <t>10.1556/2006.8.2019.70</t>
  </si>
  <si>
    <t>Background and aims: Behavioral addictions (BAs) and substance use disorders (SUDs) tend to co-occur; both are associated with mental health problems (MHPs). This study aimed to estimate the proportion of variance in the severity of MHPs explained by BAs and SUDs, individually and shared between addictions. Methods: A sample of 5,516 young Swiss men (mean = 25.47 years old; SD = 1.26) completed a self-reporting questionnaire assessing alcohol, cannabis, and tobacco use disorders, illicit drug use other than cannabis, six BAs (Internet, gaming, smartphone, Internet sex, gambling, and work) and four MHPs (major depression, attention-deficit hyperactivity disorder, social anxiety disorder, and borderline personality disorder). Commonality analysis was used to decompose the variance in the severity of MHPs explained (R²) by BAs and SUDs into independent commonality coefficients. These were calculated for unique BA and SUD contributions and for all types of shared contributions. Results: BAs and SUDs explained between a fifth and a quarter of the variance in severity of MHPs, but individual addictions explained only about half of this explained variance uniquely; the other half was shared between addictions. A greater proportion of variance was explained uniquely or shared within BAs compared to SUDs, especially for social anxiety disorder. Conclusions: The interactions of a broad range of addictions should be considered when investigating their associations with MHPs. BAs explain a larger part of the variance in MHPs than do SUDs and therefore play an important role in their interaction with MHPs. (PsycInfo Database Record (c) 2021 APA, all rights reserved)</t>
  </si>
  <si>
    <t>Upping the reinforcement rate by playing the maximum lines in multi-line slot machine play.</t>
  </si>
  <si>
    <t>Templeton, Jeffrey A.; Dixon, Mike J.; Harrigan, Kevin A.; Fugelsang, Jonathan A.</t>
  </si>
  <si>
    <t>10.1007/s10899-014-9446-5</t>
  </si>
  <si>
    <t>Reinforcement is a key component of slot machine play. Multi-line video slot-machine play can lead to 'losses disguised as wins' (LDWs) which are credit gains that total less than the wager on the spin. LDWs only occur on multi-line games, with their frequency increasing with the number of lines played. If perceived as wins, they will be reinforcing to the player despite actually being losses. It has been suggested that players may attempt to maximize their reinforcement rates by playing maximum lines with a minimum bet per line. We recorded the actual game play of 83 participants on two different machines having different LDW rates. On both machines, players, regardless of problem gambling status, seldom bet on a single line (&lt; 6 % of spins), preferring to bet on the maximum number of lines available (&gt; 70 % of spins). Post-reinforcement pauses indicated that players found LDWs significantly more rewarding than losses and as rewarding as small wins. Players significantly overestimated the number of times they won more than their spin wager (i.e., miscategorizing LDWs as wins). Players indicated a number of game traits that made them prefer one machine over the other. Players who preferred the game with many LDWs endorsed 'lack of long losing streaks' and 'frequency of wins' to a greater degree than those preferring the other game. In sum, gamblers prefer playing maximum lines. Maximum line-play increases the frequency of LDWs. Players may miscategorize LDWs as wins, thus increasing the perceived reinforcement rate of multi-line slot machine. (PsycINFO Database Record (c) 2019 APA, all rights reserved)</t>
  </si>
  <si>
    <t>Urban–rural differences in parental Internet mediation and adolescents’ Internet risks in Taiwan.</t>
  </si>
  <si>
    <t>Chang, Fong-Ching; Miao, Nae-Fang; Chiu, Chiung-Hui; Chen, Ping-Hung; Lee, Ching-Mei; Chiang, Jeng-Tung; Chuang, Hung-Yi</t>
  </si>
  <si>
    <t>Health, Risk &amp; Society</t>
  </si>
  <si>
    <t>10.1080/13698575.2016.1190002</t>
  </si>
  <si>
    <t>With the development of electronic technology and forms of communication such as the Internet, it has become increasing difficult for parents to identify and mitigate the new risks to which their adolescent children are exposed. In this article, we compare the ways parents and adolescents living in urban areas use the Internet with those of their counterparts who live in rural areas. We based this comparison on data obtained from a survey of Internet use in Taiwan in 2013. The survey included 1079 junior high school students and 688 parents who lived in urban areas and 838 students and 729 parents who lived in rural areas. We found that parents living in rural areas had lower levels of Internet skills and intervened less in their children’s use of the Internet when compared with parents living in urban areas. We also found that, compared with their urban counterparts, adolescents who live in rural areas have lower levels of Internet literacy but a higher frequency of Internet use and they also engage in riskier online behaviours such as online game playing, from which they more often report harmful effects such as the theft of passwords or money. Our multivariate analysis of the data showed that increased levels of adolescents’ online gaming time and lower levels of parental restrictive mediation were associated with higher levels of harm such as the theft of passwords and money stolen online. We also found that lower levels of adolescents’ Internet literacy and lower levels of parental monitoring activity were associated with increases in adolescents’ cyberbullying victimisation. Overall, we found a clear difference between rural and urban parents and adolescents with both rural parents and their children being less experienced and knowledgeable of the risks associated with use of the Internet. Rural children are exposed to more risk and experience more harm. (PsycINFO Database Record (c) 2016 APA, all rights reserved)</t>
  </si>
  <si>
    <t>Using API data to understand learning in League of Legends: A mixed methods study.</t>
  </si>
  <si>
    <t>Gerber, Hannah R.; Sweeney, Kevin; Pasquini, Erica</t>
  </si>
  <si>
    <t>Educational Media International</t>
  </si>
  <si>
    <t>This mixed-methods research was conducted to understand the impact of learning and player growth in a League of Legends summer camp. Eighteen adolescents engaged in a three-day sleep-over summer camp with various team building activities. Data collected included API metadata from pre- and post-camp as well as semi-structured interview data with youth who attended the camp. Exposing the participants to teamwork methods had a significant impact on changing how players approached competitive game play and engagement in digital environments. In particular, we find that participation in the summer camp led to significant changes in vision score, the most team-focused aspect of the game for which statistics were available. Furthermore, as demonstrated by the qualitative data, evidence suggests youth have an understanding for how teamwork can positively influence peer interactions within digital environments. These findings are important as they demonstrate that teaching team-focused activities can have a significant impact on the players of competitive esports games, and it also implies that the role of teamwork within various digital platforms needs deeper study. Findings indicate that a transfer of learning occurs between physical and digital spaces and that youth recognize the importance of teamwork and team-building activities in digital learning spaces. (PsycInfo Database Record (c) 2020 APA, all rights reserved)</t>
  </si>
  <si>
    <t>Using the syndrome model of addiction: A preliminary consideration of psychological states and traits.</t>
  </si>
  <si>
    <t>Shaffer, Howard J.; Tom, Matthew A.; Wiley, Rhiannon C.; Wong, Margaret F. Y.; Chan, Elda M. L.; Cheng, Gordon L. F.; Lo, Camilla K. M.; Ma, Eric K. Y.; Wong, Ryan H. Y.; Lee, Mary</t>
  </si>
  <si>
    <t>10.1007/s11469-018-9952-2</t>
  </si>
  <si>
    <t>This article describes a collaborative research project between the Division on Addiction, Cambridge Health Alliance, a Harvard Medical School Teaching Hospital, and the Integrated Centre on Addiction Prevention and Treatment (ICAPT) of the Tung Wah Group of Hospitals (TWGHs) in Hong Kong. The goal of this research is to better understand the syndrome model of addiction by establishing an epidemiology of addiction treatment seekers across various expressions of addiction (e.g., alcohol and other psychoactive drugs, gambling, sexual behaviors, online gaming). This paper presents initial findings about the demographic and psychological characteristics of three groups of treatment seekers in TWGHs in Hong Kong: (1) a group seeking treatment for chemical expressions of addiction (n = 35); (2) a group seeking treatment for behavioral expressions of addiction (n = 125); and (3) a comparison group seeking services (n = 18) unrelated to addiction. The initial findings identified various common psychological vulnerabilities (i.e., trait anxiety, state anxiety, depression, using emotional support and venting as psychological coping, higher levels of attentional impulsiveness) shared among both the behavioral expression and chemical expression groups, and possible unique psychological characteristics associated with each expression of addiction (e.g., coping mechanisms). These findings provide support for conceptualizing addiction as a syndrome. (PsycINFO Database Record (c) 2019 APA, all rights reserved)</t>
  </si>
  <si>
    <t>Using two web-based addiction Stroops to measure the attentional bias in adults with Internet Gaming Disorder.</t>
  </si>
  <si>
    <t>Jeromin, Franziska; Rief, Winfrief; Barke, Antonia</t>
  </si>
  <si>
    <t>10.1556/2006.5.2016.075</t>
  </si>
  <si>
    <t>Background and aims: People with substance abuse and pathological gamblers show an attentional bias. In a laboratory setting, we found an attentional bias using an addiction Stroop in adults with Internet Gaming Disorder (IGD). We aimed at investigating this effect using two web-based experiments. Methods: Study 1: Gamers with IGD, casual gamers, and non-gamers (N = 81, 28.1 ± 7.8 years) completed a web-based addiction Stroop with a fully randomized word order. They saw computer-related and neutral words in four colors and indicated the word color via keypress. Study 2: Gamers with IGD, casual gamers, and non-gamers (N = 87, 23.4 ± 5.1 years) completed a web-based addiction Stroop and a classical Stroop (incongruent color and neutral words), which both had a block design. We expected that in both studies, only the gamers with IGD would react more slowly to computer-related words in the addiction Stroop. All groups were expected to react more slowly to incongruent color words in the classical Stroop. Results: In neither study did the gamers with IGD differ in their reaction times to computer-related words compared to neutral words. In Study 2, all groups reacted more slowly to incongruent color words than to neutral words confirming the validity of the online reaction time assessment. Discussion: Gamers with IGD did not show a significant attentional bias. IGD may differ from substance abuse and pathological gambling in this respect; alternatively experimenting on the Internet may have introduced error variance that made it harder to detect a bias. (PsycINFO Database Record (c) 2019 APA, all rights reserved)</t>
  </si>
  <si>
    <t>Utility of parental mediation model on youth’s problematic online gaming.</t>
  </si>
  <si>
    <t>Benrazavi, Rahim; Teimouri, Misha; Griffiths, Mark D.</t>
  </si>
  <si>
    <t>The Parental Mediation Model (PMM) was initially designed to regulate children’s attitudes towards the traditional media. In the present era, because of prevalent online media there is a need for similar regulative measures. Spending long hours on social media and playing online games increase the risks of exposure to the negative outcomes of online gaming. This paper initially applied the PMM developed by European Kids Online to (i) test the reliability and validity of this model and (ii) identify the effectiveness of this model in controlling problematic online gaming (POG). The data were collected from 592 participants comprising 296 parents and 296 students of four foreign universities, aged 16 to 22 years in Kuala Lumpur (Malaysia). The study found that the modified model of the five-factor PMM (Technical mediation, Monitoring mediation, Restrictive mediation, Active Mediation of Internet Safety, and Active mediation of Internet Use) functions as a predictor for mitigating POG. The findings suggest the existence of a positive relation between ‘monitoring’ and ‘restrictive’ mediation strategies and exposure to POG while Active Mediation of Internet Safety and Active mediation of Internet use were insignificant predictors. Results showed a higher utility of ‘technical’ strategies by the parents led to less POG. The findings of this study do not support the literature suggesting active mediation is more effective for reducing youth’s risky behaviour. Instead, parents need to apply more technical mediations with their children and adolescents’ Internet use to minimize the negative effects of online gaming. (PsycINFO Database Record (c) 2019 APA, all rights reserved)</t>
  </si>
  <si>
    <t>Utility of SIS-II in identifying the therapeutic change in pathological internet use.</t>
  </si>
  <si>
    <t>Mishra, Prabha; Pandey, Manoj K.; Kumar, Krishan</t>
  </si>
  <si>
    <t>Journal of Projective Psychology &amp; Mental Health</t>
  </si>
  <si>
    <t>The present case study was an attempt to apply PIPATIC [(ProgramaIndividualizadoPsicoterapéutico para la Adicción a las Tecnologías de la información y la comunicación) having English translation as Individualized Psychotherapeutic Program for Addiction to the Technologies of the Information and Communication] as a therapeutic module to deal with Pathological Internet Use (PIU), which was basically developed for individuals suffering from Internet Gaming Disorder. The former is a more generalized problem. In addition, other objective of this study was to see the utility of SIS-II in detecting personality problems (pretreatment) and to identify the post-therapeutic changes in PIU patient. This case study was a unique attempt in its sense that to the best of the knowledge of authors, SIS-II was rarely used in the case of PIU or internet addiction, especially to check out its utility to find out therapeutic change. Results of the study revealed that PIPATIC was quite effective in reducing the PIU, which is more generalized problem than internet gaming disorder and this therapeutic module brought positive changes in intra-interpersonal aspects of the patient. The study further revealed that use of SIS-II is quite helpful either in assessing personality of people with PIU and/or applying it to detect the therapeutic change. Moreover, it was also noticed in this study that SIS-II guides the therapists about unnoticed/remaining areas of difficulty in patients even after the completion of therapy. (PsycINFO Database Record (c) 2020 APA, all rights reserved)</t>
  </si>
  <si>
    <t>Validation of a translated internet gaming disorder scale (short form) and measurement invariance across sex groups in Malaysian samples.</t>
  </si>
  <si>
    <t>T'ng, Soo Ting; Pau, Kee</t>
  </si>
  <si>
    <t>Excessive online gaming has emerged as a highly pervasive public health issue. Currently, there are no instruments available to assess the symptoms of Internet gaming behaviours in Malaysian context. This study aims to validate Bahasa Malaysia version of Internet Gaming Disorder Scale – Short Form (9 items) which was previously developed by Pontes and Griffiths (Computers in Human Behavior, 45, 137–143, 2015). An online survey was conducted among 1175 gamers, consisting of youth aged between 18 and 29 years old. The single-factor scale showed good content validity, concurrent validity, discriminant validity, and reliability. Floor and ceiling effects were not present in the measured data. The scale also depicts good configural, metric, and scalar invariances across sex groups. In conclusion, this study provides evidence that the translated scale is psychometrically sound for the assessment of Internet gaming disorders among youth in a Malaysian context. (PsycInfo Database Record (c) 2021 APA, all rights reserved)</t>
  </si>
  <si>
    <t>Validation of the Internet Gaming Disorder Scale—Short-Form (IGDS9-SF) in an Italian-speaking sample.</t>
  </si>
  <si>
    <t>Monacis, Lucia; de Palo, Valeria; Griffiths, Mark D.; Sinatra, Maria</t>
  </si>
  <si>
    <t>10.1556/2006.5.2016.083</t>
  </si>
  <si>
    <t>Background and aims: The inclusion of Internet Gaming Disorder (IGD) in Section III of the fifth edition of the Diagnostic and Statistical Manual of Mental Disorders has increased the interest of researchers in the development of new standardized psychometric tools for the assessment of such a disorder. To date, the nine-item Internet Gaming Disorder Scale—Short-Form (IGDS9-SF) has only been validated in English, Portuguese, and Slovenian languages. Therefore, the aim of this investigation was to examine the psychometric properties of the IGDS9-SF in an Italian-speaking sample. Methods: A total of 757 participants were recruited to the present study. Confirmatory factor analysis and multi-group analyses were applied to assess the construct validity. Reliability analyses comprised the average variance extracted, the standard error of measurement, and the factor determinacy coefficient. Convergent and criterion validities were established through the associations with other related constructs. The receiver operating characteristic curve analysis was used to determine an empirical cut-off point. Results: Findings confirmed the single-factor structure of the instrument, its measurement invariance at the configural level, and the convergent and criterion validities. Satisfactory levels of reliability and a cut-off point of 21 were obtained. Discussion and conclusions: The present study provides validity evidence for the use of the Italian version of the IGDS9-SF and may foster research into gaming addiction in the Italian context. (PsycINFO Database Record (c) 2019 APA, all rights reserved)</t>
  </si>
  <si>
    <t>Validation of the Problem Gambling Severity Index using confirmatory factor analysis and rasch modelling.</t>
  </si>
  <si>
    <t>Miller, Natalie V.; Currie, Shawn R.; Hodgins, David C.; Casey, David</t>
  </si>
  <si>
    <t>The Problem Gambling Severity Index (PGSI), a screening tool used to measure the severity of gambling problems in general population research, was subjected to confirmatory factor analysis and Rasch modelling to (a) confirm the one-factor structure; (b) assess how well the items measure the continuum of problem gambling severity; (c) identify sources of differential item functioning among relevant subpopulations of gamblers. Analyses were conducted on a nationally representative sample of over 25,000 gamblers compiled by merging data from the Canadian Community Health Survey and Canadian Problem Gambling Index (CPGI) integrated datasets. Results provided support for a one-factor model that was invariant across gender, age, income level, and gambler type. Rasch modelling revealed a well-fitting, unidimensional model with no miss-fitting items. The average severity assessed by the PGSI is consistent with moderately severe problem gambling. The PGSI is therefore weak in assessing low to moderate problem severity, a notable limitation of most brief gambling screens. Evidence of clinically significant differential item functioning was found with only one item, borrowing money to gamble, which behaved differently in gamblers who play electronic gaming machines or casino games compared to gamblers who avoid these games. (PsycINFO Database Record (c) 2019 APA, all rights reserved)</t>
  </si>
  <si>
    <t>Video game addiction: The push to pathologize video games.</t>
  </si>
  <si>
    <t>Bean, Anthony M.; Nielsen, Rune K. L.; van Rooij, Antonius J.; Ferguson, Christopher J.</t>
  </si>
  <si>
    <t>Professional Psychology: Research and Practice</t>
  </si>
  <si>
    <t>10.1037/pro0000150</t>
  </si>
  <si>
    <t>With proposals to include 'gaming disorder' in both the Diagnostic and Statistical Manual (DSM) and International Compendium of Diseases (ICD), the concept of video game addiction has gained traction. However, many aspects of this concept remain controversial. At present, little clarity has been achieved regarding diagnostic criteria and appropriate symptoms. It is unclear if symptoms that involve problematic video gaming behavior should be reified as a new disorder, or are the expression of underlying mental conditions. Nonetheless, the recent proposals around gaming disorder from respected bodies such as the World Health Organization and the American Psychiatric Association seem to lock much of the applied research into a confirmatory trajectory. Since the DSM–5 proposal, research is increasingly focused on the application of the proposed criteria, as opposed to broadly testing validity and necessity of the overarching construct. This raises multiple concerns. First, the current approaches to understanding 'gaming addiction' are rooted in substance abuse research and approaches do not necessarily translate to media consumption. Second, some research has indicated that 'video game addiction' is not a stable construct and clinical impairment might be low. Third, pathologizing gaming behavior has fallout beyond the therapeutic setting. In light of continuing controversies, it is argued that the currently proposed categories of video game addiction disorders are premature. (PsycInfo Database Record (c) 2020 APA, all rights reserved)</t>
  </si>
  <si>
    <t>Video game monetization (e.g., ‘loot boxes’): A blueprint for practical social responsibility measures.</t>
  </si>
  <si>
    <t>10.1007/s11469-018-0009-3</t>
  </si>
  <si>
    <t>Video games are becoming increasingly monetized with the addition of in-game purchasing options, which has prompted some comparisons of these products to electronic gaming machines. The expansion and sophistication of ‘microtransaction’ options in online games (e.g., ‘loot boxes’) has also led to concerns about vulnerable users (e.g., adolescents) overspending on these schemes. Currently, there are limited regulatory and/or consumer protection frameworks for video game monetization schemes. This conceptual paper explores some potential social responsibility measures for monetized gaming products to stimulate further discussion and developments in this area. Loot boxes are a focus of this discussion given the current debate on their legality, i.e., similarity to electronic gambling machines. Drawing on social responsibility principles and research in the field of gambling studies, we outline some potential measures in the areas of: (1) game design and in-game purchasing system characteristics, (2) transparency and accuracy of game design and features, (3) broad consumer protection measures, and (4) consumer information and industry accountability. It is hoped that this paper will encourage further discussion among academics, regulators, and the industry. An empirical evidence base is needed to inform the design and implementation of countermeasures for monetization schemes that increase risk of gaming-related harm for some users. (PsycInfo Database Record (c) 2020 APA, all rights reserved)</t>
  </si>
  <si>
    <t>Video game therapy: Application of the couple and family technology framework.</t>
  </si>
  <si>
    <t>Curtis, Michael; Phenix, Mary; Munoz, Monica; Hertlein, Katherine M.</t>
  </si>
  <si>
    <t>Contemporary Family Therapy: An International Journal</t>
  </si>
  <si>
    <t>10.1007/s10591-017-9409-y</t>
  </si>
  <si>
    <t>The couple and family technology framework outlines how technology affects couple and family relationships. This framework has been applied to understanding the impact of technology on infidelity, contributed to our understanding of online gaming issues in couple relationships, and sexting. The purpose of this paper is to outline how to implement video gaming as a disciplinary tool for youth congruent with the couple and family technology framework. Specifically, we identify the elements of video games that can be applied as an intervention in family treatment with youth in a token economy. This proposed technique focuses on utilizing technology (and specifically video games) as a strategy to improve youth’s behavior. Consistent with the couple and family technology framework, this paper outlines how accessibility, affordability, accommodation, and approximation can be used to improve behavior as well as improve parent–child relationships. Implications are included. (PsycInfo Database Record (c) 2020 APA, all rights reserved)</t>
  </si>
  <si>
    <t>Mason, Julia</t>
  </si>
  <si>
    <t>Technical Communication Quarterly</t>
  </si>
  <si>
    <t>10.1080/10572252.2013.760062</t>
  </si>
  <si>
    <t>With an ecological approach to the genres that circulate within communities of practice, this article traces the overlap between technical communication and online gaming communities in terms of their rhetorical uses of technical communication genres. Through shared practices, technologies, and epistemologies, online gaming environments call upon gamers to become technical communicators and provide opportunities for technical communicators to apply their expertise within the gaming industry. (PsycINFO Database Record (c) 2017 APA, all rights reserved)</t>
  </si>
  <si>
    <t>Video gaming and children’s psychosocial wellbeing: A longitudinal study.</t>
  </si>
  <si>
    <t>Lobel, Adam; Engels, Rutger C. M. E.; Stone, Lisanne L.; Burk, William J.; Granic, Isabela</t>
  </si>
  <si>
    <t>10.1007/s10964-017-0646-z</t>
  </si>
  <si>
    <t>The effects of video games on children’s psychosocial development remain the focus of debate. At two timepoints, 1 year apart, 194 children (7.27–11.43 years old; male = 98) reported their gaming frequency, and their tendencies to play violent video games, and to game (a) cooperatively and (b) competitively; likewise, parents reported their children’s psychosocial health. Gaming at time one was associated with increases in emotion problems. Violent gaming was not associated with psychosocial changes. Cooperative gaming was not associated with changes in prosocial behavior. Finally, competitive gaming was associated with decreases in prosocial behavior, but only among children who played video games with high frequency. Thus, gaming frequency was related to increases in internalizing but not externalizing, attention, or peer problems, violent gaming was not associated with increases in externalizing problems, and for children playing approximately 8 h or more per week, frequent competitive gaming may be a risk factor for decreasing prosocial behavior. We argue that replication is needed and that future research should better distinguish between different forms of gaming for more nuanced and generalizable insight. (PsycInfo Database Record (c) 2020 APA, all rights reserved)</t>
  </si>
  <si>
    <t>Video gaming and gaming addiction in transgender people: An exploratory study.</t>
  </si>
  <si>
    <t>Arcelus, Jon; Bouman, Walter Pierre; Jones, Bethany Alice; Richards, Christina; Jimenez-Murcia, Susana; Griffiths, Mark D.</t>
  </si>
  <si>
    <t>10.1556/2006.6.2017.002</t>
  </si>
  <si>
    <t>Background: There is anecdotal clinical evidence that transgender people use the online world—Such as forums and online video gaming—For the purpose of experiencing their gender identity in a safe, non-threatening, non-alienating, non-stigmatizing, and non-critical environment. Aims: To describe gaming behavior, degree of problematic gaming behavior and associated factors with problematic gaming in a comparatively large group of transgender people accessing transgender health services. Methods: Every individual referred to a national transgender health service in the United Kingdom during a 12-month period was invited to complete a series of questionnaires to measure gaming behavior, interpersonal functioning, severity of autistic features, and anxiety and depressive symptoms. Results: A total of 245 people agreed to participate in the study with 154 (62.9%) describing themselves as current gamers. Gaming behavior in the transgender population attending transgender health services was prevalent, but less than 1% of them presented with clinical scores for Internet Gaming Disorder, with no differences according to gender. Problematic gaming behavior was associated with general interpersonal problems, depression, and young age. Discussion and conclusions: Transgender people who engage in problematic gaming behavior are younger, and present with high interpersonal problems, and depression, which can affect a successful transition. In view of the high levels of gaming activity in this population games that are designed to address these psychological problems may be well received by transgender people. (PsycINFO Database Record (c) 2019 APA, all rights reserved)</t>
  </si>
  <si>
    <t>Virtual team performance in a highly competitive environment.</t>
  </si>
  <si>
    <t>Algesheimer, René; Dholakia, Utpal M.; Gurău, Călin</t>
  </si>
  <si>
    <t>Group &amp; Organization Management</t>
  </si>
  <si>
    <t>10.1177/1059601110391251</t>
  </si>
  <si>
    <t>In this article, we empirically validate a version of the input-mediator-output-input (IMOI) model (Ilgen, Hollenbeck, Johnson, &amp; Jundt, 2005), adapting it to investigate virtual team performance in a highly competitive environment. Our hypotheses are tested using structural equation modeling across time periods with data obtained from 606 professional online gaming teams belonging to the European Electronic Sports League. The findings validate the hypothesized IMOI model, and demonstrate the effects of anticipated emotions on shared motivation of team members. The results contribute to theory and have significant implications for the management of geographically distributed work groups. (PsycINFO Database Record (c) 2016 APA, all rights reserved)</t>
  </si>
  <si>
    <t>Voice in virtual worlds: The design, use, and influence of voice chat in online play.</t>
  </si>
  <si>
    <t>Wadley, Greg; Carter, Marcus; Gibbs, Martin</t>
  </si>
  <si>
    <t>Human-Computer Interaction</t>
  </si>
  <si>
    <t>10.1080/07370024.2014.987346</t>
  </si>
  <si>
    <t>Communication is a critical aspect of any collaborative system. In online multiplayer games and virtual worlds it is especially complex. Users are present over long periods, require both synchronous and asynchronous communication, and may prefer to be pseudonymous or engage in identity-play while managing virtual and physical use contexts. Initially the only medium for player-to-player communication in virtual worlds was text, a medium well suited to identity-play and asynchronous communication, less so to fast-paced coordination and sociability among friends. During the past decade vendors have introduced facilities for gamers to communicate by voice. Yet little research has been conducted to help us understand the influence of voice on the experience of using virtual space: Where, when, and for whom voice is beneficial, and how it might be configured. To address this gap we examined a range of online gaming environments. We analyzed our observations in the light of theory from Human–Computer Interaction, Computer-Supported Cooperative Work, and Computer-Mediated Communication. We conclude that voice radically transforms the experience of online gaming, making virtual spaces more intensely social but removing some of the opportunity for identity play, multitasking, and multigaming while introducing ambiguity over what is being transmitted to whom. (PsycINFO Database Record (c) 2019 APA, all rights reserved)</t>
  </si>
  <si>
    <t>Voluntary limit setting and player choice in most intense online gamblers: An empirical study of gambling behaviour.</t>
  </si>
  <si>
    <t>Auer, Michael; Griffiths, Mark D.</t>
  </si>
  <si>
    <t>10.1007/s10899-012-9332-y</t>
  </si>
  <si>
    <t>Social responsibility in gambling has become a major issue for the gaming industry. The possibility for online gamblers to set voluntary time and money limits are a social responsibility practice that is now widespread among online gaming operators. The main issue concerns whether the voluntary setting of such limits has any positive impact on subsequent gambling behaviour and whether such measures are of help to problem gamblers. In this paper, this issue is examined through data collected from a representative random sample of 100,000 players who gambled on the win2day gambling website. When opening an account at the win2day site, there is a mandatory requirement for all players to set time and cash-in limits (that cannot exceed 800 € per week). During a 3-month period, all voluntary time and/or money limit setting behaviour by a subsample of online gamblers (n = 5,000) within this mandatory framework was tracked and recorded for subsequent data analysis. From the 5,000 gamblers, the 10 % most intense players (as measured by theoretical loss) were further investigated. Voluntary spending limits had the highest significant effect on subsequent monetary spending among casino and lottery gamblers. Monetary spending among poker players significantly decreased after setting a voluntary time limit. The highest significant decrease in playing duration was among poker players after setting a voluntary playing duration limit. The results of the study demonstrated that voluntary limit setting had a specific and significant effect on the studied gamblers. Therefore, voluntary limits appear to show an appropriate effect in the desired target group (i.e., the most gaming intense players). (PsycINFO Database Record (c) 2016 APA, all rights reserved)</t>
  </si>
  <si>
    <t>Voxel-level comparison of arterial spin-labeled perfusion magnetic resonance imaging in adolescents with internet gaming addiction.</t>
  </si>
  <si>
    <t>Feng, Qi; Chen, Xue; Sun, Jinhua; Zhou, Yan; Sun, Yawen; Ding, Weina; Zhang, Yong; Zhuang, Zhiguo; Xu, Jianrong; Du, Yasong</t>
  </si>
  <si>
    <t>10.1186/1744-9081-9-33</t>
  </si>
  <si>
    <t>Background: Although recent studies have clearly demonstrated functional and structural abnormalities in adolescents with internet gaming addiction (IGA), less is known about how IGA affects perfusion in the human brain. We used pseudocontinuous arterial spin-labeling (ASL) perfusion functional magnetic resonance imaging (fMRI) to measure the effects of IGA on resting brain functions by comparing resting cerebral blood flow in adolescents with IGA and normal subjects. Methods: Fifteen adolescents with IGA and 18 matched normal adolescents underwent structural and perfusion fMRI in the resting state. Direct subtraction, voxel-wise general linear modeling was performed to compare resting cerebral blood flow (CBF) between the 2 groups. Correlations were calculated between the mean CBF value in all clusters that survived AlphaSim correction and the Chen Internet Addiction Scale (CIAS) scores, Barratt Impulsiveness Scale-11 (BIS-11) scores, or hours of Internet use per week (hours) in the 15 subjects with IGA. Results: Compared with control subjects, adolescents with IGA showed significantly higher global CBF in the left inferior temporal lobe/fusiform gyrus, left parahippocampal gyrus/amygdala, right medial frontal lobe/anterior cingulate cortex, left insula, right insula, right middle temporal gyrus, right precentral gyrus, left supplementary motor area, left cingulate gyrus, and right inferior parietal lobe. Lower CBF was found in the left middle temporal gyrus, left middle occipital gyrus, and right cingulate gyrus. There were no significant correlations between mean CBF values in all clusters that survived AlphaSim correction and CIAS or BIS-11 scores or hours of Internet use per week. Conclusions: In this study, we used ASL perfusion fMRI and noninvasively quantified resting CBF to demonstrate that IGA alters the CBF distribution in the adolescent brain. The results support the hypothesis that IGA is a behavioral addiction that may share similar neurobiological abnormalities with other addictive disorders. (PsycINFO Database Record (c) 2019 APA, all rights reserved)</t>
  </si>
  <si>
    <t>What drives people to continue to play online games? An extension of technology model and theory of planned behavior.</t>
  </si>
  <si>
    <t>Lee, Ming-Chi; Tsai, Tzung-Ru</t>
  </si>
  <si>
    <t>10.1080/10447311003781318</t>
  </si>
  <si>
    <t>Online gaming has become one of the fastest growing entertainment industries on the Internet over the past decade. However, little is known about why people continue to play certain online games or which design factors are most closely related to the amount of time spent by players at particular online gaming sites. The purpose of this study is to propose a theoretical research model, which integrates flow experience, human–computer interaction, social interaction, and perceived enjoyment, together with the technology acceptance model and theory of planned behavior to explain why people continue to play online games. The proposed model was examined through an empirical study involving 415 participants using structural equation modeling techniques. The results found that player attitudes, subjective norms, perceived behavioral control, flow experience, and perceived enjoyment have a positive influence on players’ continued intention to play online games and explain about 70% of variance. In addition, implications for online games development are discussed. (PsycINFO Database Record (c) 2016 APA, all rights reserved)</t>
  </si>
  <si>
    <t>When addiction symptoms and life problems diverge: A latent class analysis of problematic gaming in a representative multinational sample of European adolescents.</t>
  </si>
  <si>
    <t>Colder Carras, Michelle; Kardefelt-Winther, Daniel</t>
  </si>
  <si>
    <t>10.1007/s00787-018-1108-1</t>
  </si>
  <si>
    <t>The proposed diagnosis of Internet gaming disorder (IGD) in DSM-5 has been criticized for 'borrowing' criteria related to substance addiction, as this might result in misclassifying highly involved gamers as having a disorder. In this paper, we took a person-centered statistical approach to group adolescent gamers by levels of addiction-related symptoms and gaming-related problems, compared these groups to traditional scale scores for IGD, and checked how groups were related to psychosocial well-being using a preregistered analysis plan. We performed latent class analysis and regression with items from IGD and psychosocial well-being scales in a representative sample of 7865 adolescent European gamers. Symptoms and problems matched in only two groups: an IGD class (2.2%) having a high level of symptoms and problems and a Normative class (63.5%) having low levels of symptoms and problems. We also identified two classes comprising 30.9% of our sample that would be misclassified based on their report of gaming-related problems: an Engaged class (7.3%) that seemed to correspond to the engaged gamers described in previous literature, and a Concerned class (23.6%) reporting few symptoms but moderate to high levels of problems. Our findings suggest that a reformulation of IGD is needed. Treating Engaged gamers as having IGD when their poor well-being might not be gaming related may delay appropriate treatment, while Concerned gamers may need help to reduce gaming but would not be identified as such. Additional work to describe the phenomenology of these two groups would help refine diagnosis, prevention and treatment for IGD. (PsycINFO Database Record (c) 2019 APA, all rights reserved)</t>
  </si>
  <si>
    <t>White matter connectivity and internet gaming disorder.</t>
  </si>
  <si>
    <t>Jeong, Bum Seok; Han, Doug Hyun; Kim, Sun Mi; Lee, Sang Won; Renshaw, Perry F.</t>
  </si>
  <si>
    <t>10.1111/adb.12246</t>
  </si>
  <si>
    <t>Internet use and on‐line game play stimulate corticostriatal‐limbic circuitry in both healthy subjects and subjects with Internet gaming disorder (IGD). We hypothesized that increased fractional anisotropy (FA) with decreased radial diffusivity (RD) would be observed in IGD subjects, compared with healthy control subjects, and that these white matter indices would be associated with clinical variables including duration of illness and executive function. We screened 181 male patients in order to recruit a large number (n = 58) of IGD subjects without psychiatric co‐morbidity as well as 26 male healthy comparison subjects. Multiple diffusion‐weighted images were acquired using a 3.0 Tesla magnetic resonance imaging scanner. Tract‐based spatial statistics was applied to compare group differences in diffusion tensor imaging (DTI) metrics between IGD and healthy comparison subjects. IGD subjects had increased FA values within forceps minor, right anterior thalamic radiation, right corticospinal tract, right inferior longitudinal fasciculus, right cingulum to hippocampus and right inferior fronto‐occipital fasciculus (IFOF) as well as parallel decreases in RD value within forceps minor, right anterior thalamic radiation and IFOF relative to healthy control subjects. In addition, the duration of illness in IGD subjects was positively correlated with the FA values (integrity of white matter fibers) and negatively correlated with RD scores (diffusivity of axonal density) of whole brain white matter. In IGD subjects without psychiatric co‐morbidity, our DTI results suggest that increased myelination (increased FA and decreased RD values) in right‐sided frontal fiber tracts may be the result of extended game play. (PsycINFO Database Record (c) 2019 APA, all rights reserved)</t>
  </si>
  <si>
    <t>Dunn, Robert Andrew; Guadagno, Rosanna</t>
  </si>
  <si>
    <t>The authors conducted an experiment to determine the effects of gender, race, online video gaming experience, and the experimental context in which participants played the video game (online vs. offline vs. no information control) on avatar selection. The qualities of the avatar compared were based on eight objective differences between avatars and individuals: attractiveness, skin tone, height, girth chest size, waist size, hip size, and height. As predicted, those with online gaming experience selected avatars that were taller, thinner, and more attractive relative to their real selves than did participants with no prior online game experience. Non-white participants selected avatars with lighter skin-tones, whereas white participants selected avatars with darker skin-tones. Surprisingly, male participants selected shorter avatars than female counterparts did. (PsycInfo Database Record (c) 2021 APA, all rights reserved)</t>
  </si>
  <si>
    <t>Who pays to play freemium games? The profiles and motivations of players who make purchases within social casino games.</t>
  </si>
  <si>
    <t>Gainsbury, Sally M.; King, Daniel L.; Russell, Alex M. T.; Delfabbro, Paul</t>
  </si>
  <si>
    <t>10.1556/2006.5.2016.031</t>
  </si>
  <si>
    <t>Background and aims: Social casino games (SCGs) feature gambling themes and are typically free to download and play with optional in-game purchases. Although few players spend money, this is sufficient to make them profitable for game developers. Little is known about the profile and motivations of paying players as compared to non-paying players. Methods: This study compared the characteristics of 521 paying and non-paying Australian social casino game players who completed an online survey. Results: Paying players were more likely to be younger, male, speak a non-English language, and have a university education than non-payers. Paying players were more likely to be more highly involved in SCG in terms of play frequency and engagement with games and emphasized social interaction more strongly as a motivation for playing. A cluster analysis revealed distinct subgroups of paying players; these included more frequent moderate spenders who made purchases to avoid waiting for credits and to give gifts to friends as well as less frequent high spenders who made purchases to increase the entertainment value of the game. Discussion: These findings suggest that paying players have some fundamental differences from non-paying players and high spenders are trying to maximize their enjoyment, while non-spenders are content with the game content they access. Conclusions: Given the structural similarities between SCG and online gambling, understanding subgroups of players may have broader implications, including identifying characteristics of gamers who may also engage in gambling and players who may develop problems related to excessive online gaming. (PsycINFO Database Record (c) 2016 APA, all rights reserved)</t>
  </si>
  <si>
    <t>Why and how to include parents in the treatment of adolescents presenting Internet gaming disorder?</t>
  </si>
  <si>
    <t>Bonnaire, Céline; Liddle, Howard A.; Har, Alexandre; Nielsen, Philippe; Phan, Olivier</t>
  </si>
  <si>
    <t>10.1556/2006.8.2019.27</t>
  </si>
  <si>
    <t>Background and aims: Clinicians and researchers are increasingly interested in investigating excessive use of video gaming recently named Internet gaming disorder (IGD). As is the case with extensively researched adolescent problem behaviors such as substance use disorder, several studies associate IGD with the young person’s family environment and the parent–adolescent relationship in particular. Evidence-based treatments for a range of adolescent clinical problems including behavioral addictions demonstrate efficacy, the capacity for transdiagnostic adaptation, and lasting impact. However, less attention has been paid to developing and testing science-based interventions for IGD, and at present most tested interventions for IGD have been individual treatments (cognitive behavioral therapy). Methods: This article presents the rationale for a systemic conceptualization of IGD and a therapeutic approach that targets multiple units or subsystems. The IGD treatment program is based on the science-supported multidimensional family therapy approach (MDFT). Following treatment development work, the MDFT approach has been adapted for IGD. Results: The article discusses recurring individual and family-based clinical themes and therapeutic responses in the MDFT-IGD clinical model, which tailors interventions for individuals and subsystems within the young person’s family. Discussion and conclusions: Basic science developmental research can inform conceptualization of IGD and a systemic logic model of intervention and change. This paper aims to expand treatment theorizing and intervention approaches for practitioners working with frequently life-altering behaviors of excessive Internet gaming. We operationalize this aim by addressing the question of why and how parents should be involved in youth IGD treatment. (PsycInfo Database Record (c) 2021 APA, all rights reserved)</t>
  </si>
  <si>
    <t>Will esports result in a higher prevalence of problematic gaming? A review of the global situation.</t>
  </si>
  <si>
    <t>Chung, Thomas; Sum, Simmy; Chan, Monique; Lai, Ely; Cheng, Nanley</t>
  </si>
  <si>
    <t>Background and aims: Video gaming is highly prevalent in modern culture, particularly among young people, and a healthy hobby for the majority of users. However, in recent years, there has been increasing global recognition that excessive video gaming may lead to marked functional impairment and psychological distress for a significant minority of players. Esports is a variant of video gaming. It is a relatively new phenomenon but has attracted a considerable number of followers across the world and is a multimillion dollar industry. The aim of this briefing paper is to review the global situation on esports and related public health implications. Methods: A non-systematic review was conducted. Information obtained from the Internet and PubMed was collated and presented as genres of games, varieties and magnitudes of impacts, popularity, fiscal impact in monetary terms, government involvement, and public health implications. Results: There are several different kinds of esports but there was no clear categorization on the genre of games. Many tournaments have been organized by gaming companies across the world with huge prize pools, and some of these events have government support. Little information on the health effects associated with esports was identified. Discussion and conclusions: A majority of the sources of information were from commercial settings, and failed to declare conflicts of interest, which may result in a biased picture of the current situation. When gaming activity is being further promoted under the umbrella of esports, it seems reasonable to expect an increase in problematic gaming and thus increased prevalence of gaming disorder and hazardous gaming. With increasing demand for treatment services for gaming addition/disorder in different countries across the world, it is a significant public health concern. More empirically based research on this topic is needed. (PsycInfo Database Record (c) 2021 APA, all rights reserved)</t>
  </si>
  <si>
    <t>Withdrawal symptoms among American collegiate internet gamers.</t>
  </si>
  <si>
    <t>Giordano, Amanda L.; Prosek, Elizabeth A.; Bain, Casey; Malacara, Audrey; Turner, Jasmine; Schunemann, Kaylia; Schmit, Michael K.</t>
  </si>
  <si>
    <t>Journal of Mental Health Counseling</t>
  </si>
  <si>
    <t>10.17744/mehc.42.1.05</t>
  </si>
  <si>
    <t>We examined the gaming patterns and withdrawal symptomology of 144 American collegiate internet gamers. Our findings indicated that Internet Gaming Disorder Scale (IGDS) scores positively correlated with withdrawal symptomology. The 10 most endorsed withdrawal symptoms were craving to game, impatience, increased sleeping, increased eating, lack of pleasure, irritable/angry, anxious/tense, restless, difficulty concentrating, and increased dreaming. Only 27.1% of gamers did not endorse any withdrawal symptoms. A MANOVA revealed significant differences in IGDS and withdrawal symptom scores among gamers who preferred to game alone, with others in person, with others online, or with others in person and online (8.1% variance explained). Specifically, IGDS scores were higher among gamers who preferred to game with others online compared with other modalities. Withdrawal symptoms did not significantly discriminate between groups. Finally, many gamers indicated that if internet gaming were not available, they would be more likely to engage in other potentially addictive behaviors. (PsycInfo Database Record (c) 2020 APA, all rights reserved)</t>
  </si>
  <si>
    <t>Lianekhammy, Joann; van de Venne, Judy</t>
  </si>
  <si>
    <t>A content and thematic analysis was conducted using forum messages from websites developed for wives of online gamers who play World of Warcraft. Blog posts from 50 women describing conflict in their marital relationship involving their husband's online game play were analyzed. Four overarching themes were identified and discussed in terms of the impact of online gaming on family functioning and relationships, emotional outcomes, and coping mechanisms. Results of ensuing issues arising from excessive gaming as perceived by the non-gaming spouse and ways in which they cope with these issues are shared. (PsycINFO Database Record (c) 2019 APA, all rights reserved)</t>
  </si>
  <si>
    <t>N: Gambling</t>
  </si>
  <si>
    <t>Esport</t>
  </si>
  <si>
    <t>Esport/ Non-sport</t>
  </si>
  <si>
    <t>NonEsport</t>
  </si>
  <si>
    <t>Motivation</t>
  </si>
  <si>
    <t>Scale</t>
  </si>
  <si>
    <t>Gamblification' is a rapidly emerging form of media convergence between the more chance-based activity of gambling and the more skill-based activity of (video) gaming, for example in the competitive video gaming known as esports. The marriage of video gaming and gambling has been theorized as bringing about new forms of gambling-related cognitive processes in individuals and affecting the ways in which they approach and evaluate gambling situations. As such, a pertinent research problem is whether existing measurement instruments designed to identify gambling related cognitions can be employed in this new context and population, and if not, how they can be adapted. Therefore, in this study, we investigate the psychometric properties of Gambling Related Cognitions Scale (GRCS) and a series of items developed following a review of existing literature. We employ 3 separate data sets gathered from video game players who also gamble (N = 442; 391; and 335). The results indicate that the GRCS is not a robust measure to use for video game players who gamble; the new GamCog measure was, therefore, developed to address this gap. The study implies that the most significant cognitive differences between video game players and the wider population are the ways in which concepts of skill and luck are perceived, potentially due to the sense of personal agency engendered by video games. (PsycINFO Database Record (c) 2020 APA, all rights reserved)</t>
  </si>
  <si>
    <t>PsyInfo Screening citeria: ("esports" OR "e-sports" OR "electronic gaming" OR "competitive gaming" OR  "online gaming" OR "professional video gaming" OR "internet gaming") Language: English</t>
  </si>
  <si>
    <t>Internet gaming disorder</t>
  </si>
  <si>
    <t>emotion</t>
  </si>
  <si>
    <t>online gaming addicts</t>
  </si>
  <si>
    <t>pathological Internet use</t>
  </si>
  <si>
    <t>Close adolescent relationships</t>
  </si>
  <si>
    <t>Influence</t>
  </si>
  <si>
    <t>Aggression, social environment, and Internet gaming addiction</t>
  </si>
  <si>
    <t>online gaming, Social interaction, community, and game design</t>
  </si>
  <si>
    <t>Ascpect</t>
  </si>
  <si>
    <t>Keyword</t>
  </si>
  <si>
    <t>Diagnostic indicator DSM5</t>
  </si>
  <si>
    <t>Internet gaming disorder, social interaction, treatment outcomes, family, psychological symptoms</t>
  </si>
  <si>
    <t>Psychosocial intervention . Internet gaming disorder. Game addiction . Adolescent</t>
  </si>
  <si>
    <t>Internet addiction, internet gaming disorder,
online gaming addiction, video game
addiction</t>
  </si>
  <si>
    <t>Social networking, Online pornography, Cyberpornography, Problematic internet use, Questionnaire,
Validation</t>
  </si>
  <si>
    <t>Diagnosis/Criteria</t>
  </si>
  <si>
    <t>impulsivity, Internet gaming disorder, voxel-based morphometry</t>
  </si>
  <si>
    <t>cue-reactivity, dorsal striatum, fMRI, Internet gaming disorder, ventral striatum</t>
  </si>
  <si>
    <t>Internet addiction disorder, Internet gaming addiction, Resting-state fMRI</t>
  </si>
  <si>
    <t>Internet gaming disorder  Response
inhibition  Impulsivity  Error processing  Caudate
Orbital frontal lobe</t>
  </si>
  <si>
    <t>fMRI, functional connectivity, insula, Internet gaming disorder, resting-state.</t>
  </si>
  <si>
    <t>integrated health care, mental health, treatment, Internet addiction, Internet Gaming Disorder, stepped-care</t>
  </si>
  <si>
    <t>Addiction, behavioral addiction, diagnosis, DSM-5, gaming, internet gaming</t>
  </si>
  <si>
    <t>smartphones, problematic smartphone use, narcissism, anxiety, personality</t>
  </si>
  <si>
    <t>Gender, Online Games, Gender Swapping, Anonymity, Perceived Benefits, Virtual Goods
Purchasing</t>
  </si>
  <si>
    <t>behavior inhibition, comorbidity, generalized anxiety disorder, Internet gaming disorder</t>
  </si>
  <si>
    <t>online gaming, experience economy, personality traits, experiential gratification</t>
  </si>
  <si>
    <t>eSports; virtual
advertisements; ad
animation; in-game
dynamics; eye-tracking</t>
  </si>
  <si>
    <t>attentional bias, Internet Gaming Disorder, MMORPG, addiction Stroop, visual probe</t>
  </si>
  <si>
    <t>Digital games. Video games. Addiction . Problematic gaming . Pathological
gaming . Online gaming</t>
  </si>
  <si>
    <t>Internet gaming disorder, Children, Adolescents</t>
  </si>
  <si>
    <t>Brain connectivity, fMRI, functional magnetic resonance imaging, Internet gaming disorder</t>
  </si>
  <si>
    <t>Craving for online gaming, cue reactivity, Internet gaming addiction, parahippocampus, remission</t>
  </si>
  <si>
    <t>impulsivity, Internet gaming disorder,
response inhibition, supplement motor area.</t>
  </si>
  <si>
    <t>anxiety, cognitive behavioural therapy, impulsivity, internet gaming disorder, social avoidance</t>
  </si>
  <si>
    <t>Internet Gaming Disorder, behavioral addiction, adolescents, psychometrics,
questionnaires</t>
  </si>
  <si>
    <t>Internet Gaming Disorder. Video gaming . Presence . Immersion . Emerging
adulthood</t>
  </si>
  <si>
    <t>Consumer behaviour, computer games, social practices, eSports, games and culture</t>
  </si>
  <si>
    <t>harm reduction, Internet gaming disorder, policy, prevention</t>
  </si>
  <si>
    <t>Internet Gaming Disorder, gaming addiction, video game addiction, Internet addiction, Internet addiction
disorder, DSM-5 diagnosis</t>
  </si>
  <si>
    <t>Internet, problematic, usage, addiction, gaming</t>
  </si>
  <si>
    <t>Internet gambling; cross-cultural communication; website design; culture; e-gaming.</t>
  </si>
  <si>
    <t>Internet gaming disorder, Internet addiction, gaming addiction</t>
  </si>
  <si>
    <t>Massively multiplayer online role-playing games (MMORPGs) . Addiction .
Excessive online gaming . Psychological and behavioural dependence</t>
  </si>
  <si>
    <t>decision-making, delay discounting, impulse control, Internet gaming disorder, probability discounting,
recreational Internet gaming user.</t>
  </si>
  <si>
    <t>Internet gaming disorder · Functional magnetic
resonance imaging · Independent component analysis ·
Delay discounting task · Decision making</t>
  </si>
  <si>
    <t>behavioral addiction, compulsivity, Internet gaming disorder, impulsivity, obsessive–compulsive
disorder</t>
  </si>
  <si>
    <t>Behavioral</t>
  </si>
  <si>
    <t>‘Gaming addiction’—A psychiatric disorder or not?</t>
  </si>
  <si>
    <t>Antidepressants, Bupropion, Escitalopram, Internet gaming disorder,
Pharmacotherapy</t>
  </si>
  <si>
    <t>Bupropion; Citalopram; Internet, video games; Major depressive disorder; Functional magnetic resonance imaging.</t>
  </si>
  <si>
    <t>adolescence; elementary school children; gratitude; online gaming addiction; school connectedness; stressful life experience</t>
  </si>
  <si>
    <t>Social</t>
  </si>
  <si>
    <t>Addiction, DSM-V, epidemiology, gaming,
internet, video gaming.</t>
  </si>
  <si>
    <t>Internet addiction.InternetGamingDisorder.Gamingaddiction.Onlineaddictions.
Problem gaming . Problem gambling</t>
  </si>
  <si>
    <t>Adolescence, behavioural addiction,
children, diagnosis, DSM-5, symptoms.</t>
  </si>
  <si>
    <t>Internet use disorder Internet addiction Internet Gaming Disorder Excessive internet use Coping mechanisms</t>
  </si>
  <si>
    <t>Online gaming, Online games, Internet gaming, Internet games,
MMORG, MMORPG</t>
  </si>
  <si>
    <t>Online game . Social media . Interactivity. Presence . Aggression</t>
  </si>
  <si>
    <t>Problematic game use, Comorbidity, Suicide, Korea</t>
  </si>
  <si>
    <t xml:space="preserve">IGD; RGU; brain structure; FreeSurfer </t>
  </si>
  <si>
    <t>attentional bias, craving behavioral intervention, inferior parietal lobule, Internet gaming disorder,
resting-state functional connectivity, ventral striatum.</t>
  </si>
  <si>
    <t>Associative learning, behavioural
addiction, extinction, gambling, perseveration,
preoccupation.</t>
  </si>
  <si>
    <t>Internet gaming disorder, cross-sectional study, longitudinal study, epidemiology, review</t>
  </si>
  <si>
    <t>deprivation, Internet gaming disorder, longitudinal, predictor, vulnerability</t>
  </si>
  <si>
    <t>Internet-communication
disorder; Internet-use
disorder; Internet addiction;
craving; cue-reactivity;
smartphone addiction</t>
  </si>
  <si>
    <t>virtual worlds, online games, new media technologies, play, stress, internet addiction,
research methods</t>
  </si>
  <si>
    <t>Social dominance · Online youth culture ·
Media and technology · Video games · Gender ·
Cyberbullying</t>
  </si>
  <si>
    <t>Internet and Video Gaming Disorder, risk-taking, delay discounting, impulsivity</t>
  </si>
  <si>
    <t>Internet gaming disorder. Video gaming . Gamer-avatar relationship . Online
addiction . Depression</t>
  </si>
  <si>
    <t>Internet addiction; game addiction; EMDR; DeTUR</t>
  </si>
  <si>
    <t>Addiction, adolescence, computer gaming, Internet gaming disorder, psychometry, video gaming.</t>
  </si>
  <si>
    <t>IGDS9-SF. One-factor model . Item response theory. 2PLM</t>
  </si>
  <si>
    <t>IGD . IGDS9-SF. Measurement invariance . Gamers. Internet gaming disorder.
Gaming addiction</t>
  </si>
  <si>
    <t>Internet Gaming Disorder. Gaming addiction . Video gaming . IGDS9-SF. Crosscultural validation . Measurement invariance</t>
  </si>
  <si>
    <t xml:space="preserve"> online game addiction, internet gaming disorder, browser games, game addiction scale, validity,
reliability</t>
  </si>
  <si>
    <t>Internet addiction, Internet, Internet Disorder Scale, addiction, Persian</t>
  </si>
  <si>
    <t>Internet gaming disorder, College students, PSQI, SCL-90-R, Internet addiction, Measurement invariance</t>
  </si>
  <si>
    <t>Internet addiction, Internet Gaming Disorder, Game Addiction Scale</t>
  </si>
  <si>
    <t>adolescence, confirmatory factor analysis, differential item functioning, measurement invariance, social
media addiction, Rasch analysis</t>
  </si>
  <si>
    <t>adolescence, confirmatory factor analysis, differential item functioning, Internet Gaming Disorder,
measurement invariance, Rasch analysis</t>
  </si>
  <si>
    <t>behavioral addictions, social networking addiction, psychometric validation, attachment style</t>
  </si>
  <si>
    <t>Gaming Motivation, Gaming Player Types, Massively Multiplayer Online Games, Online Gaming, Online Player
Type Scale, Psychometric Testing, Reliability Testing, Validity Testing</t>
  </si>
  <si>
    <t>gaming disorder, game addiction, pathological gaming, Internet addiction, video games</t>
  </si>
  <si>
    <t>Dispositional flow. DFS-2 . Measurement model . Invariance factorial
structure . Confirmatory factor analysis . Multigroup analysis</t>
  </si>
  <si>
    <t>ADHD, anxiety, depression, internet gaming disorder, online social networking addiction</t>
  </si>
  <si>
    <t>Internet addiction, Compulsive internet addiction behavior, Problematic internet behavior, Reliability and
validity, Psychometric properties, Compulsive internet use scale, Internet gaming disorder (IGD), Behavioral addictions</t>
  </si>
  <si>
    <t>Internet gaming . Validation . Youth . Measurement invariance . Sex group</t>
  </si>
  <si>
    <t>Adolescents, Family functioning, Internet
gaming disorder, Leisure constraints,  Leisure satisfaction</t>
  </si>
  <si>
    <t>Functional magnetic resonance imaging, Internet gaming disorder, Nicotine dependence, Resting-state
functional connectivity, Dorsolateral prefrontal cortex</t>
  </si>
  <si>
    <t>Substance use .Internet .Gaming .Delinquency.Childhood adversity.Adolescence</t>
  </si>
  <si>
    <t>Online computer games  Behavioral addictions
Internet gaming disorder  Cross-cultural research
Psychological and biocultural anthropology</t>
  </si>
  <si>
    <t>Internet gaming disorder, International Classification of Diseases, addiction, hazardous gaming, addictive
behaviors, behavioral addictions</t>
  </si>
  <si>
    <t>Video gaming; gaming
motivation; problematic
gaming use; internet
gaming disorder; gaming
addiction; mediation
analysis</t>
  </si>
  <si>
    <t>Internet Gaming Disorder, gaming addiction, diagnosis, DSM</t>
  </si>
  <si>
    <t>gaming, DSM-5, Mexico, college students, epidemiology</t>
  </si>
  <si>
    <t>ERPs, feedback‐related negativity (FRN), inhibitory control, Internet gaming disorder, no‐go P3, reward
processing</t>
  </si>
  <si>
    <t>playfulness, psychological needs, online games, motivation.</t>
  </si>
  <si>
    <t>atomoxetine, attention deficit hyperactivity disorder, methylphenidate, online gaming</t>
  </si>
  <si>
    <t>Internet gaming disorder; online games; DSM-5; abstinence; cognition; treatment</t>
  </si>
  <si>
    <t>Internet gaming disorder, screen, video game, prevention, adolescent</t>
  </si>
  <si>
    <t>MMORPG, passion, interpersonal relationships, online friendships, offline friendships</t>
  </si>
  <si>
    <t>Electronic-sports, multiplayer video game competition, fMRI, brain</t>
  </si>
  <si>
    <t>Addiction . Entrapment . Gambling . MMORPGs . Near miss</t>
  </si>
  <si>
    <t>Internet gaming disorder, inhibitory control, impulsivity, decision-making, DSM-5</t>
  </si>
  <si>
    <t>Internet addiction  Parenting practices
Adolescents</t>
  </si>
  <si>
    <t xml:space="preserve"> Internet Addiction, Adolescent, Risk Behaviors</t>
  </si>
  <si>
    <t>online game addiction; basic psychological needs; sensation
seeking; adolescence.</t>
  </si>
  <si>
    <t>Behavioraladdictions.Onlineaddictions.Technological addictions.Identity styles.
Attachment styles</t>
  </si>
  <si>
    <t>self-concept deficits, pathological Internet gaming, avatar identification, pathological social network use,
striatum, angular gyrus</t>
  </si>
  <si>
    <t>Internet gaming disorder, addiction, family, adolescence, risk, DSM-5</t>
  </si>
  <si>
    <t>Internet gaming disorder. Adolescence . Parent . Attachment . Addiction</t>
  </si>
  <si>
    <t>Female gaming.Social support.Femalemental health.Online harassment.Anxiety.
Loneliness</t>
  </si>
  <si>
    <t>Internet Gaming Disorder, video game addiction, DSM-5 diagnosis</t>
  </si>
  <si>
    <t>cognitive control, frontostriatal circuits, internet gaming disorder, mediation analysis, resting-state
functional connectivity, striatum</t>
  </si>
  <si>
    <t>Internet gaming disorder, ICD-11, IGD, gaming disorder, diagnosis, functional impairment</t>
  </si>
  <si>
    <t>Internet gaming disorder, longitudinal studies, anterior cingulate cortex, cue-craving task</t>
  </si>
  <si>
    <t>Gaming, Belief in God,  Religiosity, Religious denomination, Prevention</t>
  </si>
  <si>
    <t>gaming disorder, gaming addiction, diagnosis, intervention</t>
  </si>
  <si>
    <t>Gaming Disorder; Gaming; Motivation; Basic Needs; Self-Determination Theory</t>
  </si>
  <si>
    <t>online gaming, addiction, engagement, substance use</t>
  </si>
  <si>
    <t>Internet gaming disorder, gender, craving, executive control, dorsolateral prefrontal cortex, caudate</t>
  </si>
  <si>
    <t>Internet gaming addiction, Gene polymorphism, CRHR1</t>
  </si>
  <si>
    <t>cortical thickness, gray matter volume, Internet gaming disorder, risk/reward decision-making, surface-based
morphometry</t>
  </si>
  <si>
    <t>game cheating; social identity model of deindividuation effects; virtual community</t>
  </si>
  <si>
    <t>Adolescents; stress; cortisol;
internet gaming disorder;
hair hormones</t>
  </si>
  <si>
    <t>Addiction theory, behavioral addiction, diagnosis, DSM-5, gambling disorder, internet gaming disorder,
non-substance related addictions, pathologization, theory development.</t>
  </si>
  <si>
    <t>consumer habit, continuous-time dynamic choice models, excessive product use, online gaming, product usage</t>
  </si>
  <si>
    <t>electronic gaming, prosocial behavior, psychosocial functioning, academic
engagement</t>
  </si>
  <si>
    <t>Internet Gaming Disorder, Internet addiction, Multiplayer Online Battle Arena, videogame addiction,
impulsivity, delay discounting</t>
  </si>
  <si>
    <t>impulsivity, substance use, binge eating, pornography, Internet gaming, addiction</t>
  </si>
  <si>
    <t>Addiction, behavioural addiction, DSM-5,
internet addiction, internet gaming disorder, video
gaming.</t>
  </si>
  <si>
    <t>gaming disorder, ICD-11, DSM-5, diagnosis, survey data, clinical data</t>
  </si>
  <si>
    <t>Internet Gaming Disorder, DSM-5 criteria, Internet addiction</t>
  </si>
  <si>
    <t>Criteria, diagnostic validity, DSM-5, impairment, internet gaming disorder, prevalence.</t>
  </si>
  <si>
    <t>Internet Gaming Disorder (IGD), DSM-5, video games addiction, digital games, consensus</t>
  </si>
  <si>
    <t>classification, diagnostics, Internet Gaming Disorder</t>
  </si>
  <si>
    <t xml:space="preserve">/ </t>
  </si>
  <si>
    <t>internet gaming disorder, gaming disorder, meta‐analysis, CBT, treatment, DSM‐5</t>
  </si>
  <si>
    <t>Addiction, cognition, DSM-5, gambling,
internet gaming, preoccupation.</t>
  </si>
  <si>
    <t>Problem gambling  Video-gaming addiction  Internet gaming
disorder  Cognition  Cognitive-behavior therapy</t>
  </si>
  <si>
    <t>gaming addiction, parental acceptance–rejection, PARTheory, core self-evaluations, Internet gaming
disorder, attachment</t>
  </si>
  <si>
    <t>gaming, motivation, gaming motives, assessment, Electronic Gaming Motives
Questionnaire</t>
  </si>
  <si>
    <t xml:space="preserve">N: Not related to our topic </t>
  </si>
  <si>
    <t>gaming, motives, addiction, Internet, bi-factor modeling, scale validation</t>
  </si>
  <si>
    <t>Adolescents, motives of playing games, problematic
online gaming, young adults</t>
  </si>
  <si>
    <t>internet gaming disorder, internet gaming addiction, technology
addiction, personality, motivation</t>
  </si>
  <si>
    <t>Personality/ Motivation</t>
  </si>
  <si>
    <t>video games, Internet, motivation, behavior, addictive; psychopathology, coping behavior</t>
  </si>
  <si>
    <t>Internet gaming disorder;
Pokemon Go; well-being</t>
  </si>
  <si>
    <t>Aggression  Children and youth
Computer-mediated communication  Motivation
Online bullying</t>
  </si>
  <si>
    <t>social casino games, social network sites, gambling, freemium, addiction, social media</t>
  </si>
  <si>
    <t>Personality</t>
  </si>
  <si>
    <t>online harassment; sexual harassment; video games; hostile sexism; cyberaggression</t>
  </si>
  <si>
    <t>IA, personality disorders, self-esteem, impulsivity, ADHD</t>
  </si>
  <si>
    <t>problematic internet use; psychopathy; Machiavellianism; spitefulness; sadism; narcissism</t>
  </si>
  <si>
    <t>impulsivity, personality, Internet addiction, problematic Internet use, Internet gaming disorder</t>
  </si>
  <si>
    <t>Internet addiction . Mental health . Addiction . Counseling</t>
  </si>
  <si>
    <t>Internet addiction, self-esteem, comorbidity, psychopathology, prevalence</t>
  </si>
  <si>
    <t>behavioral addictions, substance use disorders, mental health, commonality analysis, Switzerland</t>
  </si>
  <si>
    <t>Stigma · Internet gaming · Gambling · eSports</t>
  </si>
  <si>
    <t>Esport · Professional video gaming · Competitive video gaming · Gambling ·
Poker · Video games · Gaming motivations</t>
  </si>
  <si>
    <t>pleasant emotions, approach motivation, challenge and threat, enthusiasm, psychophysiology.</t>
  </si>
  <si>
    <t>esport, video games, problematic gaming, excessive gaming, gaming addiction, gaming disorder</t>
  </si>
  <si>
    <t>Internet gaming disorder, prevalence, distress, resilience, purpose in life, Chinese</t>
  </si>
  <si>
    <t>Internet gaming disorder, prevalence, adolescent, DSM-5, meta-analysis.</t>
  </si>
  <si>
    <t>Pathological internet use · Internet addiction ·
Internet gaming disorder · Prevalence · Adolescents ·
Life satisfaction · Latent profile analysis</t>
  </si>
  <si>
    <t xml:space="preserve">Internet addiction, Internet use disorder, pathological Internet use, Internet gaming
disorder, behavioral addiction </t>
  </si>
  <si>
    <t>Computer games  Europe  Internet Gaming
Disorder  Prevalence  Psychopathology</t>
  </si>
  <si>
    <t>Internet gaming disorder, game genre, anxiety, impulsivity, self-control, behavioral addiction</t>
  </si>
  <si>
    <t xml:space="preserve">Internet use disorder, Internet addiction, Internet gaming disorder, neurobiology,
neuroimaging </t>
  </si>
  <si>
    <t>N</t>
  </si>
  <si>
    <t>Internet gaming disorder (IGD), targeted sequencing, exome sequencing, NTRK3</t>
  </si>
  <si>
    <t>behavioral addiction, cue-reactivity, fMRI, functional brain networks, ICA, Internet gaming disorder</t>
  </si>
  <si>
    <t>Internet gaming disorder, Dopamine D2 receptor, ANKK1, TaqMan assay, Personality and temperament</t>
  </si>
  <si>
    <t>Internet gaming disorder, Glutamates, Dopamine, Serum</t>
  </si>
  <si>
    <t>N: Letter to the editor</t>
  </si>
  <si>
    <t>technological addictions, behavioral addictions, Internet gaming disorder, social networking site
addiction, mental health</t>
  </si>
  <si>
    <t>Internet gaming disorder. Coping . Adolescents. DSM-5 . Denial . Addiction</t>
  </si>
  <si>
    <t>Internet gaming disorder, Gender, Reward processing, Loss processing</t>
  </si>
  <si>
    <t>Internet gaming disorder. Video Games. Internet . Psychological adjustment</t>
  </si>
  <si>
    <t>Internet gaming addiction . Video games . Excessive play . Etiology . Pathology .
Consequences</t>
  </si>
  <si>
    <t>Internet Gaming Disorder, Internet addiction, Slovenian samples, psychometric validation, DSM-5</t>
  </si>
  <si>
    <t xml:space="preserve">Internet Gaming Disorder; Formative measurement model; Validation; Reflective
measurement model; Psychometrics Internet Gaming Disorder as a formative construct:
Implications for conceptualization and measurement. </t>
  </si>
  <si>
    <t>Internet Gaming Disorder. Video gaming . Anxiety. Online addiction . Balanced
family cohesion</t>
  </si>
  <si>
    <t>Internet gaming disorder, adolescent gaming, video game addiction, gaming addiction, problematic
gaming</t>
  </si>
  <si>
    <t>Internet gaming disorder, academic performance, sleep, video game addiction, gaming addiction,
adolescents</t>
  </si>
  <si>
    <t>Internet Gaming Disorder. Video games. Adolescence . Treatment . Case study.
Cognitive behavioral therapy. Addiction</t>
  </si>
  <si>
    <t>Internet gaming disorder; video game addiction; diagnosis; treatment outcome; review</t>
  </si>
  <si>
    <t>video game addiction, Internet gaming disorder, mindfulness intervention, randomized
controlled trial, support group</t>
  </si>
  <si>
    <t>brain structure, Internet addiction/Internet gaming disorder, orbitofrontal cortex, prospective design.</t>
  </si>
  <si>
    <t>Diagnostics, Internet gaming disorder, phenomenology</t>
  </si>
  <si>
    <t>N: Commentary</t>
  </si>
  <si>
    <t>Remark: Commentary</t>
  </si>
  <si>
    <t>Gaming Disorder, Internet Gaming Disorder, problematic gaming, gaming addiction, video games</t>
  </si>
  <si>
    <t>Internet	gaming disorder;sex difference; vulnerabilities;	craving</t>
  </si>
  <si>
    <t>problematic video game playing, Internet Gaming Disorder, gaming policy, gaming addiction regulation</t>
  </si>
  <si>
    <t>Policy</t>
  </si>
  <si>
    <t>Alcohol; internet gaming
disorder; cortisol; stress
system response; heavy
episodic use</t>
  </si>
  <si>
    <t>Video games  Internet gaming disorder  Addiction  Gambling  Technology</t>
  </si>
  <si>
    <t>Compraison</t>
  </si>
  <si>
    <t>behavioral addiction, Internet gaming disorder, gambling disorder, alcohol use disorder, impulsivity,
compulsivity</t>
  </si>
  <si>
    <t>Player experience; social
presence; League of Legends;
MOBA; user studies;
interactive games</t>
  </si>
  <si>
    <t>Application programming
interface data; adolescents;
videogames; League of
Legends; teamwork</t>
  </si>
  <si>
    <t>Problem video gaming . Adolescents. Addiction . Youth . Correlates. Internet
gaming disorder</t>
  </si>
  <si>
    <t>Addiction . Sydrome model . Treatment . Short-term residential program</t>
  </si>
  <si>
    <t>Personality/ Emotion</t>
  </si>
  <si>
    <t>N: Retraction statement</t>
  </si>
  <si>
    <t>Internet-specific parenting, compulsive social media use, compulsive gaming, adolescents</t>
  </si>
  <si>
    <t>ADHD . Behavioral addictions. Comorbidity. Systematic review</t>
  </si>
  <si>
    <t>Internet addiction, problematic Internet use, Internet gaming disorder, online social networking, psychopathology</t>
  </si>
  <si>
    <t>Anxiety, Digital game-based learning, English ability, Gaming experience, Learning performance, Prior Knowledge</t>
  </si>
  <si>
    <t>Physical Health</t>
  </si>
  <si>
    <t>social connections, social interactions, goal attainment, spending, nonlinear effects</t>
  </si>
  <si>
    <t>Internet gaming disorder, prevention, public policy</t>
  </si>
  <si>
    <t>prevention, Internet addiction, online gaming addiction, Internet use, interventions</t>
  </si>
  <si>
    <t>Game-based learning, Educational games, Learning process, Teacher facilitation</t>
  </si>
  <si>
    <t>problematic gaming; problematic Internet use; impulsivity; alexithymia; World of Warcraft; gaming disorder; Internet gaming disorder</t>
  </si>
  <si>
    <t>Internet gaming disorder
Factor structure
Confirmatory factor analysis
Latent class analysis
Factor mixture modelling</t>
  </si>
  <si>
    <t>addiction, adolescent</t>
  </si>
  <si>
    <t>Internet Gaming Disorder;
Proto-Self-Presence; physical
activity; emerging adulthood;
massively multiplayer online
games</t>
  </si>
  <si>
    <t>online gaming addiction, high engagement, interpersonal dependency, motivations to play</t>
  </si>
  <si>
    <t>race; gender; identity; gaming</t>
  </si>
  <si>
    <t>Brain functional network, functional magnetic resonance imaging, graph-theoretical analysis, impulsiveness, Internet gaming addiction</t>
  </si>
  <si>
    <t>Online gaming, addiction, cross-disciplinary review</t>
  </si>
  <si>
    <t>orbitofrontal cortex, gray matter volume, problematic smartphone use</t>
  </si>
  <si>
    <t>adolescents, problematic Internet use, problematic online gaming, parental mediation, family cohesion,
systematic literature review</t>
  </si>
  <si>
    <t>Measurement invariance;
problematic video game
use; online video games;
offline video games;
problem severity; MIMIC
model</t>
  </si>
  <si>
    <t>Addiction, online gaming, risk factors, MMORPGs</t>
  </si>
  <si>
    <t>social anxiety, massive multiplayer online role-playing games, true self, social support, online
gaming</t>
  </si>
  <si>
    <t>Compulsive internet use, internet addiction, latent class analysis, non-substance addiction, online video
games, psychosocial health, video game addiction.</t>
  </si>
  <si>
    <t>online video gaming; educational psychologists; addiction;
adolescents</t>
  </si>
  <si>
    <t>Pathological Internet use  Internet addiction
Internet gaming disorder  SEYLE  Psychopathology
Suicidal behaviour</t>
  </si>
  <si>
    <t>Gaming addiction . Smartphone gaming addiction . Challenging games. Mobile
game addiction . Videogame genres</t>
  </si>
  <si>
    <t>behavioral addictions, analogical games, self-esteem, motivations to game-playing, Internet gaming
disorder, gaming</t>
  </si>
  <si>
    <t>Internet gaming disorder, functional assessment, VGFA-R, video games</t>
  </si>
  <si>
    <t>Digital media . Electronic gaming . Social media . Psychological well-being .
Happiness. Suicide</t>
  </si>
  <si>
    <t>Mindfulness treatment . Mindfulness-oriented recovery enhancement . Video game
addiction . Internet gaming disorder. Intervention . Youth and young adults</t>
  </si>
  <si>
    <t>Internet gaming disorder, Insomnia, Depression, Suicidal ideation, Mediation</t>
  </si>
  <si>
    <t>Comorbidity</t>
  </si>
  <si>
    <t>Addiction . Adolescent.Internet addiction.Reliability.Smartphone addiction.Validity</t>
  </si>
  <si>
    <t>attention-deficit/hyperactivity disorder, Internet addiction, social skills deficits, comorbidity</t>
  </si>
  <si>
    <t>gaming, Internet Gaming Disorder, IGD, problematic gaming, resilience, stress</t>
  </si>
  <si>
    <t>Effect size signed differential mapping (ES-SDM), functional magnetic resonance imaging (fMRI), impulsivity, Internet gaming disorder (IGD), reward system, the prefrontal lobe.</t>
  </si>
  <si>
    <t>N: Corrigendum</t>
  </si>
  <si>
    <t>Axial diffusivity, diffusion tensor imaging, fractional anisotropy, Internet gaming disorder, myelination,
radial diffusivity, tract-based spatial statistics.</t>
  </si>
  <si>
    <t>N: Colloquium</t>
  </si>
  <si>
    <t>problematic Internet game use, predictors, pattern, decision tree analysis, chi-square automatic
interaction detector</t>
  </si>
  <si>
    <t>excessive Internet use, adolescents, ESPAD, online gaming, social media</t>
  </si>
  <si>
    <t>Game addiction; mobile
game; PC online game;
parental mediation;
relationship satisfaction</t>
  </si>
  <si>
    <t>Internet gaming disorder, depressive symptoms, cross-lagged, cohort</t>
  </si>
  <si>
    <t>Addiction, Dissociative experience, Young adults, Internet gaming disorder</t>
  </si>
  <si>
    <t>Internet gaming disorder · Video games · Problematic gaming · Hazardous gaming · Adolescence</t>
  </si>
  <si>
    <t>Avatars, Body Image, Gender, Self-Presentation, Video Games</t>
  </si>
  <si>
    <t>Internet gaming disorder, parents, adolescents, family relationships, multidimensional family therapy</t>
  </si>
  <si>
    <t>Internet gaming disorder, harm, impairment, comorbidity, public health, negative effects</t>
  </si>
  <si>
    <t>Internet gaming disorder, time perspective, massive multiplayer role-playing games, longitudinal</t>
  </si>
  <si>
    <t>adolescence, chronic (health) condition, health information, qualitative research methods, social
support</t>
  </si>
  <si>
    <t>Token economies · Video games · Cognitivebehavioral therapy · Behavior modification · Couple and
family technology framework</t>
  </si>
  <si>
    <t>Augmented Reality Games; Communicative Ecology; Community Involvement; Online Gaming; Political Participation; Sense Of Community Belonging; Social Participation</t>
  </si>
  <si>
    <t>Addiction, Adolescent, Internet, Motivation, Norepinephrine</t>
  </si>
  <si>
    <t>Internet gaming disorder, adolescence, gamer subtypes, problematic gaming, sensitivity, specificity</t>
  </si>
  <si>
    <t>Internet addiction, Internet gaming addiction, Arterial spin-labeling perfusion, fMRI, Cerebral blood flow</t>
  </si>
  <si>
    <t>internet addiction, longitudinal, problematic internet use, review, scoping</t>
  </si>
  <si>
    <t>problematic gaming, emotion regulation, Internet gaming disorder, escapism, MMORPG, gaming
disorder</t>
  </si>
  <si>
    <t>User-avatar bond . Gamer identity. Gaming immersion . Proteus effect . IGD .
Disordered gaming . Gaming disorder. Gaming addiction</t>
  </si>
  <si>
    <t>Internet addiction · Psychological well-being conditions · Adolescent</t>
  </si>
  <si>
    <t>Psychometric, adolescent, gaming addiction, IGD, DSM-5.</t>
  </si>
  <si>
    <t>implicit association, Internet addiction, smartphone addiction, adolescent</t>
  </si>
  <si>
    <t>Online addiction .Gaming addiction.Smartphone addiction .Social media addiction .
Addiction psychometrics</t>
  </si>
  <si>
    <t>Gaming disorder, problematic gaming, digital games, psychometric testing</t>
  </si>
  <si>
    <t>aggression; internet gaming disorder; loneliness; undergraduate students; working adults</t>
  </si>
  <si>
    <t>addiction genetics, behavioral addictions, integrative approach, psychological addiction factors,
substance use disorders</t>
  </si>
  <si>
    <t>Addiction . Gaming addiction . Online gaming . Online video games . Case study</t>
  </si>
  <si>
    <t>Internet addiction . Gaming addiction . Online videogames. Cognitive behavioral
therapy. Manualized treatment . Internet Gaming Disorder</t>
  </si>
  <si>
    <t>Etherapy, games, gaming applications, Online gaming</t>
  </si>
  <si>
    <t>online gaming, self-efficacy, depression, loneliness, aggression, coping
self-efficacy, social self-efficacy.</t>
  </si>
  <si>
    <t>Internet gaming disorder, tolerance, addiction, gaming, motivation, DSM-5</t>
  </si>
  <si>
    <t>transgender, gaming, addiction, interpersonal, anxiety, depression</t>
  </si>
  <si>
    <t>attentional bias, Internet Gaming Disorder, addiction Stroop, Stroop</t>
  </si>
  <si>
    <t>nternet addiction, Response inhibition, fMRI, Go/No-Go</t>
  </si>
  <si>
    <t>Internet addiction, Internet gaming disorder, Internet use disorders, risk factors, treatment camp.</t>
  </si>
  <si>
    <t>Internet Gaming Disorder, adolescence, video game, gaming disorder treatment, cognitive-behavioral
therapy</t>
  </si>
  <si>
    <t>Internet use disorder, Internet addiction, treatment outcomes, cognitive-behavior therapy</t>
  </si>
  <si>
    <t>gaming, couples, treatment strategies</t>
  </si>
  <si>
    <t>Internet gaming disorder; Internet addiction; video game addiction; treatment</t>
  </si>
  <si>
    <t>UTAUT model; trust; flow experience; online gaming; e-learning</t>
  </si>
  <si>
    <t>Alexithymia, aggression, anxiety, depression, internet gaming disorder.</t>
  </si>
  <si>
    <t>basic psychological needs, Dualistic Model of Passion, Facebook use, online
gaming, smartphone gaming, TV series watching</t>
  </si>
  <si>
    <t xml:space="preserve">Assessment; Problem Video Game Playing scale; Internet Gaming Disorder; Addiction;
Video games. </t>
  </si>
  <si>
    <t>Internet gaming disorder, video game, adolescence, treatment, Case study, Cognitive behavioral therapy, addiction</t>
  </si>
  <si>
    <t xml:space="preserve"> online game, online game quitting, self-esteem, loneliness, family pressure, peer
influence.</t>
  </si>
  <si>
    <t>N: Not related to our topic</t>
  </si>
  <si>
    <t>Internet Gaming Disorder; problematic gaming; digital media use; adolescents; gaming types</t>
  </si>
  <si>
    <t>Video games. Gaming disorder. Health</t>
  </si>
  <si>
    <t>problematic Internet use; dissociation; addiction; regression; psychopathology</t>
  </si>
  <si>
    <t>Internet gaming disorder;
IGD; gaming addiction;
childhood trauma; body
image; social anxiety;
loneliness; depression; selfesteem</t>
  </si>
  <si>
    <t>problematic video gaming, Internet Gaming Disorder, online games, adolescents, alcohol, smoking,
cannabis, loneliness, depression, negative self-esteem, social anxiety</t>
  </si>
  <si>
    <t>game addiction; social media addiction; psychosocial well-being; school functioning; adolescents; consequences</t>
  </si>
  <si>
    <t>behavior addiction, internet addiction, internet gaming disorder, typology, signs and symptoms</t>
  </si>
  <si>
    <t>urban–rural; parental mediation; adolescent; Internet; risk; Internet risk</t>
  </si>
  <si>
    <t>behavioral</t>
  </si>
  <si>
    <t>Syndrome model . Addiction . Treatment seekers. Hong Kong</t>
  </si>
  <si>
    <t>Parental mediation model . Problematic youth online gaming . Technical .
Monitoring . Restrictive . Active mediation of internet safety. Active mediation of internet use</t>
  </si>
  <si>
    <t>community, gaming, pedagogy, rhetoric, technical communication</t>
  </si>
  <si>
    <t>Psychosocial development   Video games 
Prosocial behavior  Longitudinal</t>
  </si>
  <si>
    <t>virtual team performance, IMOI model, longitudinal structural equation model</t>
  </si>
  <si>
    <t>Prevalence</t>
  </si>
  <si>
    <t>Phenomenon</t>
  </si>
  <si>
    <t>Psychopharmacology/ Neuroscience</t>
  </si>
  <si>
    <t>10.1111/etho.12108</t>
    <phoneticPr fontId="1" type="noConversion"/>
  </si>
  <si>
    <t>Culture and the jitters: Guild affiliation and online gaming eustress/distress.</t>
    <phoneticPr fontId="1" type="noConversion"/>
  </si>
  <si>
    <t>Do gaming disorder and hazardous gaming belong in the ICD-11? Considerations regarding the death of a hospitalized patient that was reported to have occurred while a care provider was gaming.</t>
    <phoneticPr fontId="1" type="noConversion"/>
  </si>
  <si>
    <t>Diagnosis/Criteria</t>
    <phoneticPr fontId="1" type="noConversion"/>
  </si>
  <si>
    <t>Early adolescent players' playfulness and psychological needs in online games.</t>
    <phoneticPr fontId="1" type="noConversion"/>
  </si>
  <si>
    <t>Influence</t>
    <phoneticPr fontId="1" type="noConversion"/>
  </si>
  <si>
    <t>Entrapment and near miss: A comparative analysis of psycho-structural elements in gambling games and massively multiplayer online role-playing games.</t>
    <phoneticPr fontId="1" type="noConversion"/>
  </si>
  <si>
    <t>Ethnography within consumer research: A critical case study of consumer film festivals.</t>
    <phoneticPr fontId="1" type="noConversion"/>
  </si>
  <si>
    <t>/</t>
    <phoneticPr fontId="1" type="noConversion"/>
  </si>
  <si>
    <t xml:space="preserve">N: Not related to our topic </t>
    <phoneticPr fontId="1" type="noConversion"/>
  </si>
  <si>
    <t>Excessive Internet use and psychopathology: The role of coping.</t>
    <phoneticPr fontId="1" type="noConversion"/>
  </si>
  <si>
    <t>Exploring individual differences in online addictions: The role of identity and attachment.</t>
    <phoneticPr fontId="1" type="noConversion"/>
  </si>
  <si>
    <t>Gaining a competitive edge: Longitudinal associations between children’s competitive video game playing, conduct problems, peer relations, and prosocial behavior.</t>
    <phoneticPr fontId="1" type="noConversion"/>
  </si>
  <si>
    <t>Gaming disorder: Its delineation as an important condition for diagnosis, management, and prevention.</t>
    <phoneticPr fontId="1" type="noConversion"/>
  </si>
  <si>
    <t>Impulsivity traits and addiction-related behaviors in youth.</t>
    <phoneticPr fontId="1" type="noConversion"/>
  </si>
  <si>
    <t>N: Not related to our topic</t>
    <phoneticPr fontId="1" type="noConversion"/>
  </si>
  <si>
    <t>In search of the optimum structural model for internet gaming disorder.</t>
    <phoneticPr fontId="1" type="noConversion"/>
  </si>
  <si>
    <t>Individual psychology on the virtual frontier: Massive multiplayer online role-playing gaming.</t>
    <phoneticPr fontId="1" type="noConversion"/>
  </si>
  <si>
    <t>role-playing games, individual psychology, online gaming, virtual frontier, social interest, Adlerian</t>
    <phoneticPr fontId="1" type="noConversion"/>
  </si>
  <si>
    <t>Internet advertising effectiveness: The effect of design on click-through rates for banner ads.</t>
    <phoneticPr fontId="1" type="noConversion"/>
  </si>
  <si>
    <t>Internet gaming addiction in adolescence: Risk factors and maladjustment correlates.</t>
    <phoneticPr fontId="1" type="noConversion"/>
  </si>
  <si>
    <t>Internet gaming disorder as a formative construct: Implications for conceptualization and measurement.</t>
    <phoneticPr fontId="1" type="noConversion"/>
  </si>
  <si>
    <t>Designing culturally compatible internet gaming sites</t>
    <phoneticPr fontId="1" type="noConversion"/>
  </si>
  <si>
    <t>10.1080/1369118X.2011.642401</t>
    <phoneticPr fontId="1" type="noConversion"/>
  </si>
  <si>
    <t>Online gaming addiction: Classification, prediction and associated risk factors.</t>
    <phoneticPr fontId="1" type="noConversion"/>
  </si>
  <si>
    <t>Phenomenon</t>
    <phoneticPr fontId="1" type="noConversion"/>
  </si>
  <si>
    <t>N: Gambling</t>
    <phoneticPr fontId="1" type="noConversion"/>
  </si>
  <si>
    <t>Video games as technical communication ecology.</t>
    <phoneticPr fontId="1" type="noConversion"/>
  </si>
  <si>
    <t>Social</t>
    <phoneticPr fontId="1" type="noConversion"/>
  </si>
  <si>
    <t>Behavioral</t>
    <phoneticPr fontId="1" type="noConversion"/>
  </si>
  <si>
    <t>Online and offline video game use in adolescents: Measurement invariance and problem severity.</t>
  </si>
  <si>
    <t>Perceived addictiveness of smartphone games: A content analysis of game reviews by players.</t>
  </si>
  <si>
    <t>Cyber-Aggression</t>
  </si>
  <si>
    <t>N: Editorial</t>
  </si>
  <si>
    <t>Business/ Marketing</t>
    <phoneticPr fontId="1" type="noConversion"/>
  </si>
  <si>
    <t>Ethos</t>
    <phoneticPr fontId="1" type="noConversion"/>
  </si>
  <si>
    <t>Religion</t>
    <phoneticPr fontId="1" type="noConversion"/>
  </si>
  <si>
    <t>Education and Learning</t>
    <phoneticPr fontId="1" type="noConversion"/>
  </si>
  <si>
    <t>Psychopharmacology/ Neuroscience</t>
    <phoneticPr fontId="1" type="noConversion"/>
  </si>
  <si>
    <t>Deviant and criminal behaviors</t>
    <phoneticPr fontId="1" type="noConversion"/>
  </si>
  <si>
    <t>Usage of Screen-based activities</t>
    <phoneticPr fontId="1" type="noConversion"/>
  </si>
  <si>
    <t xml:space="preserve">N: Methodology </t>
    <phoneticPr fontId="1" type="noConversion"/>
  </si>
  <si>
    <t>Difference and similarities</t>
    <phoneticPr fontId="1" type="noConversion"/>
  </si>
  <si>
    <t>Prevalence</t>
    <phoneticPr fontId="1" type="noConversion"/>
  </si>
  <si>
    <t>Treatment/ Intervention/ Prevention</t>
    <phoneticPr fontId="1" type="noConversion"/>
  </si>
  <si>
    <t>Addiction/ Disorder</t>
  </si>
  <si>
    <t>Psychological well-being/ Mental Health</t>
  </si>
  <si>
    <t>Keyword refer to "Setting the Scientific Stage for Esports Psychology: A Systematic Review" - Store in Google drive, named as "000 Searching keyword"</t>
  </si>
  <si>
    <t>Search Result: 527/ After Screen: 349</t>
  </si>
  <si>
    <t>problematic Internet use; Internet gaming disorder; questionnaire; validation; adolescent; parent</t>
  </si>
  <si>
    <t>Sosyal media disorder, social media addiction, adolescent, exploratory factor analysis, confirmatory factor analysis</t>
  </si>
  <si>
    <t>behavioral addiction; Internet Gaming Disorder; gaming addiction; psychometric properties; factorial structure; convergent and criterion validities</t>
  </si>
  <si>
    <t>e-sport, internet gaming disorder, Internet Gaming Disorder Scale, university students</t>
  </si>
  <si>
    <t>Gaming disorder; internet; scales; cross-cultural adaptation; psychometrics; IGDS9-SF</t>
  </si>
  <si>
    <t>internet addiction; internet gaming disorder; internet gaming; item response theory; game addiction scale</t>
  </si>
  <si>
    <t>Internet addiction
Internet gaming disorder
Young diagnostic questionnaire
Factorial validity
Confirmatory factor analysis
Adolescents</t>
  </si>
  <si>
    <t>Internet gaming disorder
Problematic gaming
Adolescents</t>
  </si>
  <si>
    <t>IGD-20 Test; online game; addiction; assessment; youth</t>
  </si>
  <si>
    <t>Psychological construct</t>
  </si>
  <si>
    <t>Cognitive/ Cognitive &amp; Neuroscience</t>
  </si>
  <si>
    <t>Aggression</t>
  </si>
  <si>
    <t>If psychological construct/ Others</t>
  </si>
  <si>
    <t>Systematic Review of Esport</t>
  </si>
  <si>
    <t>Others</t>
  </si>
  <si>
    <t>Esport team Performance</t>
  </si>
  <si>
    <t>Predictive factor/ Relationship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</si>
</sst>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新細明體"/>
      <family val="2"/>
      <scheme val="minor"/>
    </font>
    <font>
      <sz val="9"/>
      <name val="新細明體"/>
      <family val="3"/>
      <charset val="136"/>
      <scheme val="minor"/>
    </font>
    <font>
      <sz val="11"/>
      <name val="新細明體"/>
      <family val="2"/>
      <scheme val="minor"/>
    </font>
    <font>
      <sz val="9"/>
      <name val="新細明體"/>
      <family val="2"/>
      <scheme val="minor"/>
    </font>
    <font>
      <sz val="10"/>
      <name val="新細明體"/>
      <family val="2"/>
      <scheme val="minor"/>
    </font>
    <font>
      <sz val="10"/>
      <color theme="1"/>
      <name val="新細明體"/>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0" fillId="3" borderId="0" xfId="0" applyFill="1" applyAlignment="1">
      <alignment horizontal="center" vertical="center" wrapText="1"/>
    </xf>
    <xf numFmtId="0" fontId="0" fillId="0" borderId="0" xfId="0" quotePrefix="1" applyAlignment="1">
      <alignment vertical="center"/>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4" fillId="2" borderId="0" xfId="0" applyFont="1" applyFill="1" applyAlignment="1">
      <alignment vertical="center" wrapText="1"/>
    </xf>
    <xf numFmtId="0" fontId="5" fillId="3" borderId="0" xfId="0" applyFont="1" applyFill="1" applyAlignment="1">
      <alignment horizontal="center" vertical="center"/>
    </xf>
    <xf numFmtId="0" fontId="5" fillId="0" borderId="0" xfId="0" applyFont="1" applyAlignment="1">
      <alignment horizontal="center" vertical="center" wrapText="1"/>
    </xf>
    <xf numFmtId="0" fontId="5" fillId="3" borderId="0" xfId="0" applyFont="1" applyFill="1" applyAlignment="1">
      <alignment horizontal="center" vertical="center" wrapText="1"/>
    </xf>
    <xf numFmtId="0" fontId="5" fillId="0" borderId="0" xfId="0" applyFont="1" applyAlignment="1">
      <alignment vertical="center" wrapText="1"/>
    </xf>
    <xf numFmtId="0" fontId="4" fillId="2" borderId="0" xfId="0" applyFont="1" applyFill="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BCC9-C85B-45C3-BCEB-885F83266AC4}">
  <dimension ref="A1:L529"/>
  <sheetViews>
    <sheetView tabSelected="1" zoomScaleNormal="100" workbookViewId="0">
      <pane ySplit="1" topLeftCell="A236" activePane="bottomLeft" state="frozen"/>
      <selection activeCell="B1" sqref="B1"/>
      <selection pane="bottomLeft" activeCell="E6" sqref="E5:E6"/>
    </sheetView>
  </sheetViews>
  <sheetFormatPr baseColWidth="10" defaultColWidth="9.19921875" defaultRowHeight="14"/>
  <cols>
    <col min="1" max="1" width="53.796875" style="1" customWidth="1"/>
    <col min="2" max="2" width="35.19921875" style="4" customWidth="1"/>
    <col min="3" max="3" width="29.796875" style="1" customWidth="1"/>
    <col min="4" max="4" width="20.19921875" style="1" customWidth="1"/>
    <col min="5" max="5" width="48.3984375" style="4" customWidth="1"/>
    <col min="6" max="6" width="26.3984375" style="3" customWidth="1"/>
    <col min="7" max="7" width="18.3984375" style="3" customWidth="1"/>
    <col min="8" max="8" width="23.796875" style="16" customWidth="1"/>
    <col min="9" max="9" width="23.3984375" style="3" customWidth="1"/>
    <col min="10" max="10" width="20.3984375" style="1" customWidth="1"/>
    <col min="11" max="11" width="22" style="1" customWidth="1"/>
    <col min="12" max="12" width="17.796875" style="2" customWidth="1"/>
    <col min="13" max="16384" width="9.19921875" style="4"/>
  </cols>
  <sheetData>
    <row r="1" spans="1:12" s="6" customFormat="1" ht="28">
      <c r="A1" s="5" t="s">
        <v>82</v>
      </c>
      <c r="B1" s="6" t="s">
        <v>0</v>
      </c>
      <c r="C1" s="5" t="s">
        <v>83</v>
      </c>
      <c r="D1" s="5" t="s">
        <v>84</v>
      </c>
      <c r="E1" s="6" t="s">
        <v>1</v>
      </c>
      <c r="F1" s="5" t="s">
        <v>81</v>
      </c>
      <c r="G1" s="5" t="s">
        <v>2154</v>
      </c>
      <c r="H1" s="5" t="s">
        <v>2169</v>
      </c>
      <c r="I1" s="5" t="s">
        <v>2168</v>
      </c>
      <c r="J1" s="5" t="s">
        <v>4</v>
      </c>
      <c r="K1" s="17" t="s">
        <v>2531</v>
      </c>
      <c r="L1" s="6" t="s">
        <v>2331</v>
      </c>
    </row>
    <row r="2" spans="1:12" s="11" customFormat="1" ht="52">
      <c r="A2" s="9" t="s">
        <v>2159</v>
      </c>
      <c r="B2" s="9" t="s">
        <v>2517</v>
      </c>
      <c r="C2" s="9" t="s">
        <v>2518</v>
      </c>
      <c r="D2" s="9"/>
      <c r="E2" s="9"/>
      <c r="F2" s="10"/>
      <c r="G2" s="10"/>
      <c r="H2" s="12"/>
      <c r="I2" s="9"/>
      <c r="J2" s="9"/>
      <c r="K2" s="9"/>
    </row>
    <row r="3" spans="1:12" ht="45">
      <c r="A3" s="1" t="s">
        <v>85</v>
      </c>
      <c r="B3" s="4" t="s">
        <v>86</v>
      </c>
      <c r="C3" s="1" t="s">
        <v>87</v>
      </c>
      <c r="D3" s="1" t="str">
        <f>"20191201"</f>
        <v>20191201</v>
      </c>
      <c r="E3" s="4" t="s">
        <v>89</v>
      </c>
      <c r="F3" s="3" t="s">
        <v>88</v>
      </c>
      <c r="G3" s="7" t="s">
        <v>2155</v>
      </c>
      <c r="H3" s="13" t="s">
        <v>5</v>
      </c>
      <c r="I3" s="7" t="s">
        <v>5</v>
      </c>
      <c r="J3" s="7" t="s">
        <v>5</v>
      </c>
      <c r="K3" s="7"/>
      <c r="L3" s="2" t="s">
        <v>2152</v>
      </c>
    </row>
    <row r="4" spans="1:12" ht="30">
      <c r="A4" s="1" t="s">
        <v>90</v>
      </c>
      <c r="B4" s="4" t="s">
        <v>91</v>
      </c>
      <c r="C4" s="1" t="s">
        <v>92</v>
      </c>
      <c r="D4" s="1" t="str">
        <f>"20170101"</f>
        <v>20170101</v>
      </c>
      <c r="E4" s="4" t="s">
        <v>94</v>
      </c>
      <c r="F4" s="3" t="s">
        <v>93</v>
      </c>
      <c r="G4" s="7" t="s">
        <v>2155</v>
      </c>
      <c r="H4" s="15" t="s">
        <v>2160</v>
      </c>
      <c r="I4" s="7" t="s">
        <v>5</v>
      </c>
      <c r="J4" s="7" t="s">
        <v>5</v>
      </c>
      <c r="K4" s="7"/>
      <c r="L4" s="2" t="s">
        <v>2352</v>
      </c>
    </row>
    <row r="5" spans="1:12" ht="30">
      <c r="A5" s="1" t="s">
        <v>95</v>
      </c>
      <c r="B5" s="4" t="s">
        <v>96</v>
      </c>
      <c r="C5" s="1" t="s">
        <v>97</v>
      </c>
      <c r="D5" s="1" t="str">
        <f>"20160701"</f>
        <v>20160701</v>
      </c>
      <c r="E5" s="4" t="s">
        <v>99</v>
      </c>
      <c r="F5" s="3" t="s">
        <v>98</v>
      </c>
      <c r="G5" s="1" t="s">
        <v>2155</v>
      </c>
      <c r="H5" s="14" t="s">
        <v>2163</v>
      </c>
      <c r="I5" s="1" t="s">
        <v>2535</v>
      </c>
      <c r="J5" s="1" t="s">
        <v>2515</v>
      </c>
    </row>
    <row r="6" spans="1:12" ht="30">
      <c r="A6" s="1" t="s">
        <v>100</v>
      </c>
      <c r="B6" s="4" t="s">
        <v>101</v>
      </c>
      <c r="C6" s="1" t="s">
        <v>102</v>
      </c>
      <c r="D6" s="1" t="str">
        <f>"20160301"</f>
        <v>20160301</v>
      </c>
      <c r="E6" s="4" t="s">
        <v>104</v>
      </c>
      <c r="F6" s="3" t="s">
        <v>103</v>
      </c>
      <c r="G6" s="7" t="s">
        <v>2155</v>
      </c>
      <c r="H6" s="13" t="s">
        <v>5</v>
      </c>
      <c r="I6" s="7" t="s">
        <v>5</v>
      </c>
      <c r="J6" s="7" t="s">
        <v>5</v>
      </c>
      <c r="K6" s="7"/>
      <c r="L6" s="2" t="s">
        <v>2152</v>
      </c>
    </row>
    <row r="7" spans="1:12" ht="45">
      <c r="A7" s="1" t="s">
        <v>105</v>
      </c>
      <c r="B7" s="4" t="s">
        <v>106</v>
      </c>
      <c r="C7" s="1" t="s">
        <v>107</v>
      </c>
      <c r="D7" s="1" t="str">
        <f>"20190301"</f>
        <v>20190301</v>
      </c>
      <c r="E7" s="4" t="s">
        <v>109</v>
      </c>
      <c r="F7" s="3" t="s">
        <v>108</v>
      </c>
      <c r="G7" s="1" t="s">
        <v>2155</v>
      </c>
      <c r="H7" s="14" t="s">
        <v>2170</v>
      </c>
      <c r="I7" s="1" t="s">
        <v>2175</v>
      </c>
      <c r="J7" s="1" t="s">
        <v>2175</v>
      </c>
      <c r="L7" s="4"/>
    </row>
    <row r="8" spans="1:12" ht="56">
      <c r="A8" s="1" t="s">
        <v>110</v>
      </c>
      <c r="B8" s="4" t="s">
        <v>111</v>
      </c>
      <c r="C8" s="1" t="s">
        <v>107</v>
      </c>
      <c r="D8" s="1" t="str">
        <f>"20181201"</f>
        <v>20181201</v>
      </c>
      <c r="E8" s="4" t="s">
        <v>113</v>
      </c>
      <c r="F8" s="3" t="s">
        <v>112</v>
      </c>
      <c r="G8" s="1" t="s">
        <v>2155</v>
      </c>
      <c r="H8" s="14" t="s">
        <v>2171</v>
      </c>
      <c r="I8" s="1" t="s">
        <v>2514</v>
      </c>
      <c r="J8" s="1" t="s">
        <v>2515</v>
      </c>
      <c r="L8" s="4"/>
    </row>
    <row r="9" spans="1:12" ht="42">
      <c r="A9" s="1" t="s">
        <v>114</v>
      </c>
      <c r="B9" s="4" t="s">
        <v>115</v>
      </c>
      <c r="C9" s="1" t="s">
        <v>87</v>
      </c>
      <c r="D9" s="1" t="str">
        <f>"20181011"</f>
        <v>20181011</v>
      </c>
      <c r="E9" s="4" t="s">
        <v>117</v>
      </c>
      <c r="F9" s="3" t="s">
        <v>116</v>
      </c>
      <c r="G9" s="1" t="s">
        <v>2155</v>
      </c>
      <c r="H9" s="14" t="s">
        <v>2172</v>
      </c>
      <c r="I9" s="1" t="s">
        <v>2514</v>
      </c>
      <c r="J9" s="1" t="s">
        <v>2515</v>
      </c>
      <c r="L9" s="4"/>
    </row>
    <row r="10" spans="1:12" ht="70">
      <c r="A10" s="1" t="s">
        <v>118</v>
      </c>
      <c r="B10" s="4" t="s">
        <v>119</v>
      </c>
      <c r="C10" s="1" t="s">
        <v>120</v>
      </c>
      <c r="D10" s="1" t="str">
        <f>"20150401"</f>
        <v>20150401</v>
      </c>
      <c r="E10" s="4" t="s">
        <v>122</v>
      </c>
      <c r="F10" s="3" t="s">
        <v>121</v>
      </c>
      <c r="G10" s="1" t="s">
        <v>2155</v>
      </c>
      <c r="H10" s="14" t="s">
        <v>2173</v>
      </c>
      <c r="I10" s="1" t="s">
        <v>2175</v>
      </c>
      <c r="J10" s="1" t="s">
        <v>2515</v>
      </c>
    </row>
    <row r="11" spans="1:12" ht="45">
      <c r="A11" s="1" t="s">
        <v>123</v>
      </c>
      <c r="B11" s="4" t="s">
        <v>124</v>
      </c>
      <c r="C11" s="1" t="s">
        <v>102</v>
      </c>
      <c r="D11" s="1" t="str">
        <f>"20150301"</f>
        <v>20150301</v>
      </c>
      <c r="E11" s="4" t="s">
        <v>126</v>
      </c>
      <c r="F11" s="3" t="s">
        <v>125</v>
      </c>
      <c r="G11" s="7" t="s">
        <v>2155</v>
      </c>
      <c r="H11" s="13" t="s">
        <v>5</v>
      </c>
      <c r="I11" s="7" t="s">
        <v>5</v>
      </c>
      <c r="J11" s="7" t="s">
        <v>5</v>
      </c>
      <c r="K11" s="7"/>
      <c r="L11" s="1" t="s">
        <v>2152</v>
      </c>
    </row>
    <row r="12" spans="1:12" ht="45">
      <c r="A12" s="1" t="s">
        <v>127</v>
      </c>
      <c r="B12" s="4" t="s">
        <v>128</v>
      </c>
      <c r="C12" s="1" t="s">
        <v>102</v>
      </c>
      <c r="D12" s="1" t="str">
        <f>"20120901"</f>
        <v>20120901</v>
      </c>
      <c r="E12" s="4" t="s">
        <v>130</v>
      </c>
      <c r="F12" s="3" t="s">
        <v>129</v>
      </c>
      <c r="G12" s="7" t="s">
        <v>2155</v>
      </c>
      <c r="H12" s="13" t="s">
        <v>5</v>
      </c>
      <c r="I12" s="7" t="s">
        <v>5</v>
      </c>
      <c r="J12" s="7" t="s">
        <v>5</v>
      </c>
      <c r="K12" s="7"/>
      <c r="L12" s="1" t="s">
        <v>2152</v>
      </c>
    </row>
    <row r="13" spans="1:12" ht="45">
      <c r="A13" s="1" t="s">
        <v>131</v>
      </c>
      <c r="B13" s="4" t="s">
        <v>128</v>
      </c>
      <c r="C13" s="1" t="s">
        <v>102</v>
      </c>
      <c r="D13" s="1" t="str">
        <f>"20120901"</f>
        <v>20120901</v>
      </c>
      <c r="E13" s="4" t="s">
        <v>133</v>
      </c>
      <c r="F13" s="3" t="s">
        <v>132</v>
      </c>
      <c r="G13" s="7" t="s">
        <v>2155</v>
      </c>
      <c r="H13" s="15" t="s">
        <v>5</v>
      </c>
      <c r="I13" s="7" t="s">
        <v>5</v>
      </c>
      <c r="J13" s="7" t="s">
        <v>5</v>
      </c>
      <c r="K13" s="7"/>
      <c r="L13" s="1" t="s">
        <v>2152</v>
      </c>
    </row>
    <row r="14" spans="1:12" ht="30">
      <c r="A14" s="1" t="s">
        <v>134</v>
      </c>
      <c r="B14" s="4" t="s">
        <v>135</v>
      </c>
      <c r="C14" s="1" t="s">
        <v>102</v>
      </c>
      <c r="D14" s="1" t="str">
        <f>"20151201"</f>
        <v>20151201</v>
      </c>
      <c r="E14" s="4" t="s">
        <v>137</v>
      </c>
      <c r="F14" s="3" t="s">
        <v>136</v>
      </c>
      <c r="G14" s="7" t="s">
        <v>2155</v>
      </c>
      <c r="H14" s="15" t="s">
        <v>5</v>
      </c>
      <c r="I14" s="7" t="s">
        <v>5</v>
      </c>
      <c r="J14" s="7" t="s">
        <v>5</v>
      </c>
      <c r="K14" s="7"/>
      <c r="L14" s="1" t="s">
        <v>2152</v>
      </c>
    </row>
    <row r="15" spans="1:12" ht="60">
      <c r="A15" s="1" t="s">
        <v>138</v>
      </c>
      <c r="B15" s="4" t="s">
        <v>139</v>
      </c>
      <c r="C15" s="1" t="s">
        <v>140</v>
      </c>
      <c r="D15" s="1" t="str">
        <f>"20180301"</f>
        <v>20180301</v>
      </c>
      <c r="E15" s="4" t="s">
        <v>142</v>
      </c>
      <c r="F15" s="3" t="s">
        <v>141</v>
      </c>
      <c r="G15" s="1" t="s">
        <v>2155</v>
      </c>
      <c r="H15" s="14" t="s">
        <v>2161</v>
      </c>
      <c r="I15" s="1" t="s">
        <v>2514</v>
      </c>
      <c r="J15" s="1" t="s">
        <v>2516</v>
      </c>
      <c r="L15" s="1"/>
    </row>
    <row r="16" spans="1:12" ht="84">
      <c r="A16" s="1" t="s">
        <v>143</v>
      </c>
      <c r="B16" s="4" t="s">
        <v>144</v>
      </c>
      <c r="C16" s="1" t="s">
        <v>145</v>
      </c>
      <c r="D16" s="1" t="str">
        <f>"20200619"</f>
        <v>20200619</v>
      </c>
      <c r="E16" s="4" t="s">
        <v>146</v>
      </c>
      <c r="F16" s="3" t="s">
        <v>19</v>
      </c>
      <c r="G16" s="1" t="s">
        <v>2155</v>
      </c>
      <c r="H16" s="14" t="s">
        <v>2174</v>
      </c>
      <c r="I16" s="1" t="s">
        <v>2175</v>
      </c>
      <c r="J16" s="1" t="s">
        <v>2175</v>
      </c>
      <c r="L16" s="1"/>
    </row>
    <row r="17" spans="1:12" ht="30">
      <c r="A17" s="1" t="s">
        <v>61</v>
      </c>
      <c r="B17" s="4" t="s">
        <v>147</v>
      </c>
      <c r="C17" s="1" t="s">
        <v>87</v>
      </c>
      <c r="D17" s="1" t="str">
        <f>"20130401"</f>
        <v>20130401</v>
      </c>
      <c r="E17" s="4" t="s">
        <v>148</v>
      </c>
      <c r="F17" s="3" t="s">
        <v>6</v>
      </c>
      <c r="G17" s="1" t="s">
        <v>2155</v>
      </c>
      <c r="H17" s="14" t="s">
        <v>2162</v>
      </c>
      <c r="I17" s="1" t="s">
        <v>2535</v>
      </c>
      <c r="J17" s="1" t="s">
        <v>2515</v>
      </c>
    </row>
    <row r="18" spans="1:12" ht="45">
      <c r="A18" s="1" t="s">
        <v>50</v>
      </c>
      <c r="B18" s="4" t="s">
        <v>149</v>
      </c>
      <c r="C18" s="1" t="s">
        <v>150</v>
      </c>
      <c r="D18" s="1" t="str">
        <f>"20140401"</f>
        <v>20140401</v>
      </c>
      <c r="E18" s="4" t="s">
        <v>151</v>
      </c>
      <c r="F18" s="3" t="s">
        <v>58</v>
      </c>
      <c r="G18" s="1" t="s">
        <v>2155</v>
      </c>
      <c r="H18" s="14" t="s">
        <v>2167</v>
      </c>
      <c r="I18" s="1" t="s">
        <v>2165</v>
      </c>
      <c r="J18" s="1" t="s">
        <v>2212</v>
      </c>
      <c r="L18" s="1"/>
    </row>
    <row r="19" spans="1:12" ht="45">
      <c r="A19" s="1" t="s">
        <v>152</v>
      </c>
      <c r="B19" s="4" t="s">
        <v>153</v>
      </c>
      <c r="C19" s="1" t="s">
        <v>154</v>
      </c>
      <c r="D19" s="1" t="str">
        <f>"20180401"</f>
        <v>20180401</v>
      </c>
      <c r="E19" s="4" t="s">
        <v>156</v>
      </c>
      <c r="F19" s="3" t="s">
        <v>155</v>
      </c>
      <c r="G19" s="7" t="s">
        <v>2155</v>
      </c>
      <c r="H19" s="15" t="s">
        <v>5</v>
      </c>
      <c r="I19" s="7" t="s">
        <v>5</v>
      </c>
      <c r="J19" s="7" t="s">
        <v>5</v>
      </c>
      <c r="K19" s="7"/>
      <c r="L19" s="1" t="s">
        <v>2303</v>
      </c>
    </row>
    <row r="20" spans="1:12" ht="30">
      <c r="A20" s="1" t="s">
        <v>157</v>
      </c>
      <c r="B20" s="4" t="s">
        <v>158</v>
      </c>
      <c r="C20" s="1" t="s">
        <v>87</v>
      </c>
      <c r="D20" s="1" t="str">
        <f>"20090101"</f>
        <v>20090101</v>
      </c>
      <c r="E20" s="4" t="s">
        <v>160</v>
      </c>
      <c r="F20" s="3" t="s">
        <v>159</v>
      </c>
      <c r="G20" s="7" t="s">
        <v>2155</v>
      </c>
      <c r="H20" s="15" t="s">
        <v>5</v>
      </c>
      <c r="I20" s="7" t="s">
        <v>5</v>
      </c>
      <c r="J20" s="7" t="s">
        <v>5</v>
      </c>
      <c r="K20" s="7"/>
      <c r="L20" s="1" t="s">
        <v>2152</v>
      </c>
    </row>
    <row r="21" spans="1:12" ht="42">
      <c r="A21" s="1" t="s">
        <v>161</v>
      </c>
      <c r="B21" s="4" t="s">
        <v>162</v>
      </c>
      <c r="C21" s="1" t="s">
        <v>92</v>
      </c>
      <c r="D21" s="1" t="str">
        <f>"20180901"</f>
        <v>20180901</v>
      </c>
      <c r="E21" s="4" t="s">
        <v>164</v>
      </c>
      <c r="F21" s="3" t="s">
        <v>163</v>
      </c>
      <c r="G21" s="1" t="s">
        <v>2155</v>
      </c>
      <c r="H21" s="14" t="s">
        <v>2176</v>
      </c>
      <c r="I21" s="1" t="s">
        <v>2165</v>
      </c>
      <c r="J21" s="1" t="s">
        <v>2469</v>
      </c>
      <c r="L21" s="1"/>
    </row>
    <row r="22" spans="1:12" ht="56">
      <c r="A22" s="1" t="s">
        <v>165</v>
      </c>
      <c r="B22" s="4" t="s">
        <v>166</v>
      </c>
      <c r="C22" s="1" t="s">
        <v>92</v>
      </c>
      <c r="D22" s="1" t="str">
        <f>"20170501"</f>
        <v>20170501</v>
      </c>
      <c r="E22" s="4" t="s">
        <v>168</v>
      </c>
      <c r="F22" s="3" t="s">
        <v>167</v>
      </c>
      <c r="G22" s="1" t="s">
        <v>2155</v>
      </c>
      <c r="H22" s="14" t="s">
        <v>2177</v>
      </c>
      <c r="I22" s="1" t="s">
        <v>2535</v>
      </c>
      <c r="J22" s="1" t="s">
        <v>2469</v>
      </c>
      <c r="L22" s="1"/>
    </row>
    <row r="23" spans="1:12" ht="56">
      <c r="A23" s="1" t="s">
        <v>169</v>
      </c>
      <c r="B23" s="4" t="s">
        <v>170</v>
      </c>
      <c r="C23" s="1" t="s">
        <v>107</v>
      </c>
      <c r="D23" s="1" t="str">
        <f>"20160601"</f>
        <v>20160601</v>
      </c>
      <c r="E23" s="4" t="s">
        <v>172</v>
      </c>
      <c r="F23" s="3" t="s">
        <v>171</v>
      </c>
      <c r="G23" s="7" t="s">
        <v>2155</v>
      </c>
      <c r="H23" s="15" t="s">
        <v>2519</v>
      </c>
      <c r="I23" s="7" t="s">
        <v>2157</v>
      </c>
      <c r="J23" s="7" t="s">
        <v>2157</v>
      </c>
      <c r="K23" s="7"/>
      <c r="L23" s="1"/>
    </row>
    <row r="24" spans="1:12" ht="30">
      <c r="A24" s="1" t="s">
        <v>173</v>
      </c>
      <c r="B24" s="4" t="s">
        <v>174</v>
      </c>
      <c r="C24" s="1" t="s">
        <v>175</v>
      </c>
      <c r="D24" s="1" t="str">
        <f>"20170401"</f>
        <v>20170401</v>
      </c>
      <c r="E24" s="4" t="s">
        <v>177</v>
      </c>
      <c r="F24" s="3" t="s">
        <v>176</v>
      </c>
      <c r="G24" s="7" t="s">
        <v>2155</v>
      </c>
      <c r="H24" s="7" t="s">
        <v>5</v>
      </c>
      <c r="I24" s="7" t="s">
        <v>2175</v>
      </c>
      <c r="J24" s="7" t="s">
        <v>2175</v>
      </c>
      <c r="K24" s="7"/>
      <c r="L24" s="1" t="s">
        <v>2352</v>
      </c>
    </row>
    <row r="25" spans="1:12" ht="56">
      <c r="A25" s="1" t="s">
        <v>178</v>
      </c>
      <c r="B25" s="4" t="s">
        <v>179</v>
      </c>
      <c r="C25" s="1" t="s">
        <v>87</v>
      </c>
      <c r="D25" s="1" t="str">
        <f>"20190815"</f>
        <v>20190815</v>
      </c>
      <c r="E25" s="4" t="s">
        <v>181</v>
      </c>
      <c r="F25" s="3" t="s">
        <v>180</v>
      </c>
      <c r="G25" s="1" t="s">
        <v>2155</v>
      </c>
      <c r="H25" s="14" t="s">
        <v>2364</v>
      </c>
      <c r="I25" s="1" t="s">
        <v>2468</v>
      </c>
      <c r="J25" s="1" t="s">
        <v>2515</v>
      </c>
      <c r="L25" s="1"/>
    </row>
    <row r="26" spans="1:12" ht="30">
      <c r="A26" s="1" t="s">
        <v>182</v>
      </c>
      <c r="B26" s="4" t="s">
        <v>183</v>
      </c>
      <c r="C26" s="1" t="s">
        <v>184</v>
      </c>
      <c r="D26" s="1" t="str">
        <f>"20080501"</f>
        <v>20080501</v>
      </c>
      <c r="E26" s="4" t="s">
        <v>186</v>
      </c>
      <c r="F26" s="3" t="s">
        <v>185</v>
      </c>
      <c r="G26" s="1" t="s">
        <v>2155</v>
      </c>
      <c r="H26" s="14" t="s">
        <v>2164</v>
      </c>
      <c r="I26" s="1" t="s">
        <v>2165</v>
      </c>
      <c r="J26" s="1" t="s">
        <v>2212</v>
      </c>
      <c r="L26" s="1"/>
    </row>
    <row r="27" spans="1:12" ht="60">
      <c r="A27" s="1" t="s">
        <v>187</v>
      </c>
      <c r="B27" s="4" t="s">
        <v>188</v>
      </c>
      <c r="C27" s="1" t="s">
        <v>189</v>
      </c>
      <c r="D27" s="1" t="str">
        <f>"20140101"</f>
        <v>20140101</v>
      </c>
      <c r="E27" s="4" t="s">
        <v>191</v>
      </c>
      <c r="F27" s="3" t="s">
        <v>190</v>
      </c>
      <c r="G27" s="1" t="s">
        <v>2155</v>
      </c>
      <c r="H27" s="14" t="s">
        <v>5</v>
      </c>
      <c r="I27" s="1" t="s">
        <v>5</v>
      </c>
      <c r="J27" s="1" t="s">
        <v>2504</v>
      </c>
      <c r="L27" s="1"/>
    </row>
    <row r="28" spans="1:12" ht="42">
      <c r="A28" s="1" t="s">
        <v>192</v>
      </c>
      <c r="B28" s="4" t="s">
        <v>193</v>
      </c>
      <c r="C28" s="1" t="s">
        <v>194</v>
      </c>
      <c r="D28" s="1" t="str">
        <f>"20180101"</f>
        <v>20180101</v>
      </c>
      <c r="E28" s="4" t="s">
        <v>196</v>
      </c>
      <c r="F28" s="3" t="s">
        <v>195</v>
      </c>
      <c r="G28" s="1" t="s">
        <v>2155</v>
      </c>
      <c r="H28" s="14" t="s">
        <v>2166</v>
      </c>
      <c r="I28" s="1" t="s">
        <v>2535</v>
      </c>
      <c r="J28" s="1" t="s">
        <v>2515</v>
      </c>
    </row>
    <row r="29" spans="1:12" ht="30">
      <c r="A29" s="1" t="s">
        <v>197</v>
      </c>
      <c r="B29" s="4" t="s">
        <v>198</v>
      </c>
      <c r="C29" s="1" t="s">
        <v>87</v>
      </c>
      <c r="D29" s="1" t="str">
        <f>"20130601"</f>
        <v>20130601</v>
      </c>
      <c r="E29" s="4" t="s">
        <v>200</v>
      </c>
      <c r="F29" s="3" t="s">
        <v>199</v>
      </c>
      <c r="G29" s="7" t="s">
        <v>2155</v>
      </c>
      <c r="H29" s="15" t="s">
        <v>5</v>
      </c>
      <c r="I29" s="7" t="s">
        <v>5</v>
      </c>
      <c r="J29" s="7" t="s">
        <v>5</v>
      </c>
      <c r="K29" s="7"/>
      <c r="L29" s="1" t="s">
        <v>2152</v>
      </c>
    </row>
    <row r="30" spans="1:12" ht="56">
      <c r="A30" s="1" t="s">
        <v>201</v>
      </c>
      <c r="B30" s="4" t="s">
        <v>202</v>
      </c>
      <c r="C30" s="1" t="s">
        <v>107</v>
      </c>
      <c r="D30" s="1" t="str">
        <f>"20190601"</f>
        <v>20190601</v>
      </c>
      <c r="E30" s="4" t="s">
        <v>204</v>
      </c>
      <c r="F30" s="3" t="s">
        <v>203</v>
      </c>
      <c r="G30" s="1" t="s">
        <v>2155</v>
      </c>
      <c r="H30" s="14" t="s">
        <v>2333</v>
      </c>
      <c r="I30" s="1" t="s">
        <v>2535</v>
      </c>
      <c r="J30" s="1" t="s">
        <v>2469</v>
      </c>
      <c r="L30" s="1"/>
    </row>
    <row r="31" spans="1:12" ht="42">
      <c r="A31" s="1" t="s">
        <v>205</v>
      </c>
      <c r="B31" s="4" t="s">
        <v>206</v>
      </c>
      <c r="C31" s="1" t="s">
        <v>207</v>
      </c>
      <c r="D31" s="1" t="str">
        <f>"20120818"</f>
        <v>20120818</v>
      </c>
      <c r="E31" s="4" t="s">
        <v>209</v>
      </c>
      <c r="F31" s="3" t="s">
        <v>208</v>
      </c>
      <c r="G31" s="1" t="s">
        <v>2155</v>
      </c>
      <c r="H31" s="14" t="s">
        <v>2178</v>
      </c>
      <c r="I31" s="1" t="s">
        <v>2165</v>
      </c>
      <c r="J31" s="1" t="s">
        <v>2469</v>
      </c>
      <c r="L31" s="1"/>
    </row>
    <row r="32" spans="1:12" ht="70">
      <c r="A32" s="1" t="s">
        <v>210</v>
      </c>
      <c r="B32" s="4" t="s">
        <v>211</v>
      </c>
      <c r="C32" s="1" t="s">
        <v>212</v>
      </c>
      <c r="D32" s="1" t="str">
        <f>"20141201"</f>
        <v>20141201</v>
      </c>
      <c r="E32" s="4" t="s">
        <v>214</v>
      </c>
      <c r="F32" s="3" t="s">
        <v>213</v>
      </c>
      <c r="G32" s="1" t="s">
        <v>2155</v>
      </c>
      <c r="H32" s="14" t="s">
        <v>2179</v>
      </c>
      <c r="I32" s="1" t="s">
        <v>2165</v>
      </c>
      <c r="J32" s="1" t="s">
        <v>2469</v>
      </c>
      <c r="L32" s="1"/>
    </row>
    <row r="33" spans="1:12" ht="56">
      <c r="A33" s="1" t="s">
        <v>215</v>
      </c>
      <c r="B33" s="4" t="s">
        <v>216</v>
      </c>
      <c r="C33" s="1" t="s">
        <v>92</v>
      </c>
      <c r="D33" s="1" t="str">
        <f>"20160501"</f>
        <v>20160501</v>
      </c>
      <c r="E33" s="4" t="s">
        <v>218</v>
      </c>
      <c r="F33" s="3" t="s">
        <v>217</v>
      </c>
      <c r="G33" s="1" t="s">
        <v>2155</v>
      </c>
      <c r="H33" s="14" t="s">
        <v>2180</v>
      </c>
      <c r="I33" s="1" t="s">
        <v>2535</v>
      </c>
      <c r="J33" s="1" t="s">
        <v>2469</v>
      </c>
      <c r="L33" s="1"/>
    </row>
    <row r="34" spans="1:12" ht="30">
      <c r="A34" s="1" t="s">
        <v>219</v>
      </c>
      <c r="B34" s="4" t="s">
        <v>220</v>
      </c>
      <c r="C34" s="1" t="s">
        <v>221</v>
      </c>
      <c r="D34" s="1" t="str">
        <f>"20140201"</f>
        <v>20140201</v>
      </c>
      <c r="E34" s="4" t="s">
        <v>223</v>
      </c>
      <c r="F34" s="3" t="s">
        <v>222</v>
      </c>
      <c r="G34" s="1" t="s">
        <v>2155</v>
      </c>
      <c r="H34" s="14" t="s">
        <v>5</v>
      </c>
      <c r="I34" s="1" t="s">
        <v>2165</v>
      </c>
      <c r="J34" s="1" t="s">
        <v>2529</v>
      </c>
      <c r="L34" s="1"/>
    </row>
    <row r="35" spans="1:12" ht="70">
      <c r="A35" s="1" t="s">
        <v>224</v>
      </c>
      <c r="B35" s="4" t="s">
        <v>225</v>
      </c>
      <c r="C35" s="1" t="s">
        <v>107</v>
      </c>
      <c r="D35" s="1" t="str">
        <f>"20171201"</f>
        <v>20171201</v>
      </c>
      <c r="E35" s="4" t="s">
        <v>227</v>
      </c>
      <c r="F35" s="3" t="s">
        <v>226</v>
      </c>
      <c r="G35" s="1" t="s">
        <v>2155</v>
      </c>
      <c r="H35" s="14" t="s">
        <v>2181</v>
      </c>
      <c r="I35" s="1" t="s">
        <v>2514</v>
      </c>
      <c r="J35" s="1" t="s">
        <v>2515</v>
      </c>
      <c r="L35" s="1"/>
    </row>
    <row r="36" spans="1:12" ht="30">
      <c r="A36" s="1" t="s">
        <v>228</v>
      </c>
      <c r="B36" s="4" t="s">
        <v>229</v>
      </c>
      <c r="C36" s="1" t="s">
        <v>230</v>
      </c>
      <c r="D36" s="1" t="str">
        <f>"20170901"</f>
        <v>20170901</v>
      </c>
      <c r="E36" s="4" t="s">
        <v>231</v>
      </c>
      <c r="G36" s="7" t="s">
        <v>2155</v>
      </c>
      <c r="H36" s="15" t="s">
        <v>5</v>
      </c>
      <c r="I36" s="7" t="s">
        <v>5</v>
      </c>
      <c r="J36" s="7" t="s">
        <v>5</v>
      </c>
      <c r="K36" s="7"/>
      <c r="L36" s="1" t="s">
        <v>2152</v>
      </c>
    </row>
    <row r="37" spans="1:12" ht="30">
      <c r="A37" s="1" t="s">
        <v>232</v>
      </c>
      <c r="B37" s="4" t="s">
        <v>233</v>
      </c>
      <c r="C37" s="1" t="s">
        <v>102</v>
      </c>
      <c r="D37" s="1" t="str">
        <f>"20131201"</f>
        <v>20131201</v>
      </c>
      <c r="E37" s="4" t="s">
        <v>235</v>
      </c>
      <c r="F37" s="3" t="s">
        <v>234</v>
      </c>
      <c r="G37" s="7" t="s">
        <v>2155</v>
      </c>
      <c r="H37" s="15" t="s">
        <v>5</v>
      </c>
      <c r="I37" s="7" t="s">
        <v>5</v>
      </c>
      <c r="J37" s="7" t="s">
        <v>5</v>
      </c>
      <c r="K37" s="7"/>
      <c r="L37" s="1" t="s">
        <v>2152</v>
      </c>
    </row>
    <row r="38" spans="1:12" ht="56">
      <c r="A38" s="1" t="s">
        <v>236</v>
      </c>
      <c r="B38" s="4" t="s">
        <v>237</v>
      </c>
      <c r="C38" s="1" t="s">
        <v>238</v>
      </c>
      <c r="D38" s="1" t="str">
        <f>"20171208"</f>
        <v>20171208</v>
      </c>
      <c r="E38" s="4" t="s">
        <v>240</v>
      </c>
      <c r="F38" s="3" t="s">
        <v>239</v>
      </c>
      <c r="G38" s="1" t="s">
        <v>2155</v>
      </c>
      <c r="H38" s="14" t="s">
        <v>2334</v>
      </c>
      <c r="I38" s="1" t="s">
        <v>2535</v>
      </c>
      <c r="J38" s="1" t="s">
        <v>2469</v>
      </c>
      <c r="L38" s="1"/>
    </row>
    <row r="39" spans="1:12" ht="45">
      <c r="A39" s="1" t="s">
        <v>241</v>
      </c>
      <c r="B39" s="4" t="s">
        <v>242</v>
      </c>
      <c r="C39" s="1" t="s">
        <v>243</v>
      </c>
      <c r="D39" s="1" t="str">
        <f>"20070301"</f>
        <v>20070301</v>
      </c>
      <c r="E39" s="4" t="s">
        <v>244</v>
      </c>
      <c r="F39" s="3" t="s">
        <v>5</v>
      </c>
      <c r="G39" s="1" t="s">
        <v>2155</v>
      </c>
      <c r="H39" s="14" t="s">
        <v>5</v>
      </c>
      <c r="I39" s="1" t="s">
        <v>2535</v>
      </c>
      <c r="J39" s="1" t="s">
        <v>2504</v>
      </c>
      <c r="L39" s="1"/>
    </row>
    <row r="40" spans="1:12" ht="42">
      <c r="A40" s="1" t="s">
        <v>245</v>
      </c>
      <c r="B40" s="4" t="s">
        <v>246</v>
      </c>
      <c r="C40" s="1" t="s">
        <v>87</v>
      </c>
      <c r="D40" s="1" t="str">
        <f>"20181201"</f>
        <v>20181201</v>
      </c>
      <c r="E40" s="4" t="s">
        <v>248</v>
      </c>
      <c r="F40" s="3" t="s">
        <v>247</v>
      </c>
      <c r="G40" s="1" t="s">
        <v>2155</v>
      </c>
      <c r="H40" s="14" t="s">
        <v>2365</v>
      </c>
      <c r="I40" s="1" t="s">
        <v>2514</v>
      </c>
      <c r="J40" s="1" t="s">
        <v>2515</v>
      </c>
      <c r="L40" s="1"/>
    </row>
    <row r="41" spans="1:12" ht="30">
      <c r="A41" s="1" t="s">
        <v>249</v>
      </c>
      <c r="B41" s="4" t="s">
        <v>250</v>
      </c>
      <c r="C41" s="1" t="s">
        <v>251</v>
      </c>
      <c r="D41" s="1" t="str">
        <f>"19990501"</f>
        <v>19990501</v>
      </c>
      <c r="E41" s="4" t="s">
        <v>253</v>
      </c>
      <c r="F41" s="3" t="s">
        <v>252</v>
      </c>
      <c r="G41" s="7" t="s">
        <v>2155</v>
      </c>
      <c r="H41" s="15" t="s">
        <v>5</v>
      </c>
      <c r="I41" s="7" t="s">
        <v>5</v>
      </c>
      <c r="J41" s="7" t="s">
        <v>5</v>
      </c>
      <c r="K41" s="7"/>
      <c r="L41" s="1" t="s">
        <v>2152</v>
      </c>
    </row>
    <row r="42" spans="1:12" ht="30">
      <c r="A42" s="1" t="s">
        <v>254</v>
      </c>
      <c r="B42" s="4" t="s">
        <v>255</v>
      </c>
      <c r="C42" s="1" t="s">
        <v>87</v>
      </c>
      <c r="D42" s="1" t="str">
        <f>"20150201"</f>
        <v>20150201</v>
      </c>
      <c r="E42" s="4" t="s">
        <v>257</v>
      </c>
      <c r="F42" s="3" t="s">
        <v>256</v>
      </c>
      <c r="G42" s="7" t="s">
        <v>2155</v>
      </c>
      <c r="H42" s="15" t="s">
        <v>5</v>
      </c>
      <c r="I42" s="7" t="s">
        <v>5</v>
      </c>
      <c r="J42" s="7" t="s">
        <v>5</v>
      </c>
      <c r="K42" s="7"/>
      <c r="L42" s="1" t="s">
        <v>2152</v>
      </c>
    </row>
    <row r="43" spans="1:12" ht="30">
      <c r="A43" s="1" t="s">
        <v>258</v>
      </c>
      <c r="B43" s="4" t="s">
        <v>259</v>
      </c>
      <c r="C43" s="1" t="s">
        <v>87</v>
      </c>
      <c r="D43" s="1" t="str">
        <f>"20120201"</f>
        <v>20120201</v>
      </c>
      <c r="E43" s="4" t="s">
        <v>261</v>
      </c>
      <c r="F43" s="3" t="s">
        <v>260</v>
      </c>
      <c r="G43" s="7" t="s">
        <v>2155</v>
      </c>
      <c r="H43" s="15" t="s">
        <v>5</v>
      </c>
      <c r="I43" s="7" t="s">
        <v>5</v>
      </c>
      <c r="J43" s="7" t="s">
        <v>5</v>
      </c>
      <c r="K43" s="7"/>
      <c r="L43" s="1" t="s">
        <v>2152</v>
      </c>
    </row>
    <row r="44" spans="1:12" ht="42">
      <c r="A44" s="1" t="s">
        <v>262</v>
      </c>
      <c r="B44" s="4" t="s">
        <v>263</v>
      </c>
      <c r="C44" s="1" t="s">
        <v>251</v>
      </c>
      <c r="D44" s="1" t="str">
        <f>"20140901"</f>
        <v>20140901</v>
      </c>
      <c r="E44" s="4" t="s">
        <v>265</v>
      </c>
      <c r="F44" s="3" t="s">
        <v>264</v>
      </c>
      <c r="G44" s="1" t="s">
        <v>2155</v>
      </c>
      <c r="H44" s="14" t="s">
        <v>2182</v>
      </c>
      <c r="I44" s="1" t="s">
        <v>2175</v>
      </c>
      <c r="J44" s="1" t="s">
        <v>2175</v>
      </c>
      <c r="L44" s="1"/>
    </row>
    <row r="45" spans="1:12" ht="42">
      <c r="A45" s="1" t="s">
        <v>266</v>
      </c>
      <c r="B45" s="4" t="s">
        <v>267</v>
      </c>
      <c r="C45" s="1" t="s">
        <v>107</v>
      </c>
      <c r="D45" s="1" t="str">
        <f>"20170901"</f>
        <v>20170901</v>
      </c>
      <c r="E45" s="4" t="s">
        <v>269</v>
      </c>
      <c r="F45" s="3" t="s">
        <v>268</v>
      </c>
      <c r="G45" s="1" t="s">
        <v>2155</v>
      </c>
      <c r="H45" s="14" t="s">
        <v>2183</v>
      </c>
      <c r="I45" s="1" t="s">
        <v>2535</v>
      </c>
      <c r="J45" s="1" t="s">
        <v>2528</v>
      </c>
      <c r="K45" s="1" t="s">
        <v>2366</v>
      </c>
      <c r="L45" s="1"/>
    </row>
    <row r="46" spans="1:12" ht="70">
      <c r="A46" s="1" t="s">
        <v>270</v>
      </c>
      <c r="B46" s="4" t="s">
        <v>271</v>
      </c>
      <c r="C46" s="1" t="s">
        <v>272</v>
      </c>
      <c r="D46" s="1" t="str">
        <f>"20150701"</f>
        <v>20150701</v>
      </c>
      <c r="E46" s="4" t="s">
        <v>274</v>
      </c>
      <c r="F46" s="3" t="s">
        <v>273</v>
      </c>
      <c r="G46" s="1" t="s">
        <v>2155</v>
      </c>
      <c r="H46" s="14" t="s">
        <v>2184</v>
      </c>
      <c r="I46" s="1" t="s">
        <v>2165</v>
      </c>
      <c r="J46" s="1" t="s">
        <v>2516</v>
      </c>
      <c r="L46" s="1"/>
    </row>
    <row r="47" spans="1:12" ht="30">
      <c r="A47" s="1" t="s">
        <v>275</v>
      </c>
      <c r="B47" s="4" t="s">
        <v>271</v>
      </c>
      <c r="C47" s="1" t="s">
        <v>272</v>
      </c>
      <c r="D47" s="1" t="str">
        <f>"20170101"</f>
        <v>20170101</v>
      </c>
      <c r="E47" s="4" t="s">
        <v>277</v>
      </c>
      <c r="F47" s="3" t="s">
        <v>276</v>
      </c>
      <c r="G47" s="7" t="s">
        <v>2155</v>
      </c>
      <c r="H47" s="15" t="s">
        <v>5</v>
      </c>
      <c r="I47" s="7" t="s">
        <v>5</v>
      </c>
      <c r="J47" s="7" t="s">
        <v>5</v>
      </c>
      <c r="K47" s="7"/>
      <c r="L47" s="1" t="s">
        <v>2367</v>
      </c>
    </row>
    <row r="48" spans="1:12" ht="30">
      <c r="A48" s="1" t="s">
        <v>278</v>
      </c>
      <c r="B48" s="4" t="s">
        <v>279</v>
      </c>
      <c r="C48" s="1" t="s">
        <v>280</v>
      </c>
      <c r="D48" s="1" t="str">
        <f>"20210218"</f>
        <v>20210218</v>
      </c>
      <c r="E48" s="4" t="s">
        <v>282</v>
      </c>
      <c r="F48" s="3" t="s">
        <v>281</v>
      </c>
      <c r="G48" s="1" t="s">
        <v>2155</v>
      </c>
      <c r="H48" s="14" t="s">
        <v>5</v>
      </c>
      <c r="I48" s="1" t="s">
        <v>2468</v>
      </c>
      <c r="J48" s="1" t="s">
        <v>2516</v>
      </c>
      <c r="L48" s="1"/>
    </row>
    <row r="49" spans="1:12" ht="45">
      <c r="A49" s="1" t="s">
        <v>283</v>
      </c>
      <c r="B49" s="4" t="s">
        <v>284</v>
      </c>
      <c r="C49" s="1" t="s">
        <v>251</v>
      </c>
      <c r="D49" s="1" t="str">
        <f>"20150801"</f>
        <v>20150801</v>
      </c>
      <c r="E49" s="4" t="s">
        <v>286</v>
      </c>
      <c r="F49" s="3" t="s">
        <v>285</v>
      </c>
      <c r="G49" s="7" t="s">
        <v>2155</v>
      </c>
      <c r="H49" s="15" t="s">
        <v>5</v>
      </c>
      <c r="I49" s="7" t="s">
        <v>5</v>
      </c>
      <c r="J49" s="7" t="s">
        <v>5</v>
      </c>
      <c r="K49" s="7"/>
      <c r="L49" s="1" t="s">
        <v>2336</v>
      </c>
    </row>
    <row r="50" spans="1:12" ht="30">
      <c r="A50" s="1" t="s">
        <v>287</v>
      </c>
      <c r="B50" s="4" t="s">
        <v>288</v>
      </c>
      <c r="C50" s="1" t="s">
        <v>87</v>
      </c>
      <c r="D50" s="1" t="str">
        <f>"20180601"</f>
        <v>20180601</v>
      </c>
      <c r="E50" s="4" t="s">
        <v>290</v>
      </c>
      <c r="F50" s="3" t="s">
        <v>289</v>
      </c>
      <c r="G50" s="7" t="s">
        <v>2155</v>
      </c>
      <c r="H50" s="15" t="s">
        <v>5</v>
      </c>
      <c r="I50" s="7" t="s">
        <v>2157</v>
      </c>
      <c r="J50" s="7" t="s">
        <v>2157</v>
      </c>
      <c r="K50" s="7"/>
      <c r="L50" s="1"/>
    </row>
    <row r="51" spans="1:12" ht="56">
      <c r="A51" s="1" t="s">
        <v>291</v>
      </c>
      <c r="B51" s="4" t="s">
        <v>292</v>
      </c>
      <c r="C51" s="1" t="s">
        <v>107</v>
      </c>
      <c r="D51" s="1" t="str">
        <f>"20171201"</f>
        <v>20171201</v>
      </c>
      <c r="E51" s="4" t="s">
        <v>294</v>
      </c>
      <c r="F51" s="3" t="s">
        <v>293</v>
      </c>
      <c r="G51" s="1" t="s">
        <v>2155</v>
      </c>
      <c r="H51" s="14" t="s">
        <v>2185</v>
      </c>
      <c r="I51" s="1" t="s">
        <v>2535</v>
      </c>
      <c r="J51" s="1" t="s">
        <v>2515</v>
      </c>
      <c r="L51" s="1"/>
    </row>
    <row r="52" spans="1:12" ht="42">
      <c r="A52" s="1" t="s">
        <v>79</v>
      </c>
      <c r="B52" s="4" t="s">
        <v>295</v>
      </c>
      <c r="C52" s="1" t="s">
        <v>194</v>
      </c>
      <c r="D52" s="1" t="str">
        <f>"20120101"</f>
        <v>20120101</v>
      </c>
      <c r="E52" s="4" t="s">
        <v>296</v>
      </c>
      <c r="F52" s="3" t="s">
        <v>80</v>
      </c>
      <c r="G52" s="1" t="s">
        <v>2155</v>
      </c>
      <c r="H52" s="14" t="s">
        <v>2186</v>
      </c>
      <c r="I52" s="1" t="s">
        <v>2165</v>
      </c>
      <c r="J52" s="1" t="s">
        <v>2528</v>
      </c>
      <c r="K52" s="1" t="s">
        <v>2312</v>
      </c>
      <c r="L52" s="1"/>
    </row>
    <row r="53" spans="1:12" ht="56">
      <c r="A53" s="1" t="s">
        <v>297</v>
      </c>
      <c r="B53" s="4" t="s">
        <v>298</v>
      </c>
      <c r="C53" s="1" t="s">
        <v>299</v>
      </c>
      <c r="D53" s="1" t="str">
        <f>"20181201"</f>
        <v>20181201</v>
      </c>
      <c r="E53" s="4" t="s">
        <v>300</v>
      </c>
      <c r="F53" s="3" t="s">
        <v>12</v>
      </c>
      <c r="G53" s="1" t="s">
        <v>2153</v>
      </c>
      <c r="H53" s="14" t="s">
        <v>2187</v>
      </c>
      <c r="I53" s="1" t="s">
        <v>2468</v>
      </c>
      <c r="J53" s="1" t="s">
        <v>2504</v>
      </c>
      <c r="L53" s="1"/>
    </row>
    <row r="54" spans="1:12" ht="56">
      <c r="A54" s="1" t="s">
        <v>301</v>
      </c>
      <c r="B54" s="4" t="s">
        <v>302</v>
      </c>
      <c r="C54" s="1" t="s">
        <v>107</v>
      </c>
      <c r="D54" s="1" t="str">
        <f>"20160301"</f>
        <v>20160301</v>
      </c>
      <c r="E54" s="4" t="s">
        <v>304</v>
      </c>
      <c r="F54" s="3" t="s">
        <v>303</v>
      </c>
      <c r="G54" s="1" t="s">
        <v>2155</v>
      </c>
      <c r="H54" s="14" t="s">
        <v>2188</v>
      </c>
      <c r="I54" s="1" t="s">
        <v>2535</v>
      </c>
      <c r="J54" s="1" t="s">
        <v>2529</v>
      </c>
    </row>
    <row r="55" spans="1:12" ht="30">
      <c r="A55" s="1" t="s">
        <v>305</v>
      </c>
      <c r="B55" s="4" t="s">
        <v>306</v>
      </c>
      <c r="C55" s="1" t="s">
        <v>307</v>
      </c>
      <c r="D55" s="1" t="str">
        <f>"20090401"</f>
        <v>20090401</v>
      </c>
      <c r="E55" s="4" t="s">
        <v>309</v>
      </c>
      <c r="F55" s="3" t="s">
        <v>308</v>
      </c>
      <c r="G55" s="1" t="s">
        <v>2155</v>
      </c>
      <c r="H55" s="14" t="s">
        <v>5</v>
      </c>
      <c r="I55" s="1" t="s">
        <v>2535</v>
      </c>
      <c r="J55" s="1" t="s">
        <v>2533</v>
      </c>
      <c r="K55" s="1" t="s">
        <v>2509</v>
      </c>
      <c r="L55" s="1"/>
    </row>
    <row r="56" spans="1:12" ht="30">
      <c r="A56" s="1" t="s">
        <v>310</v>
      </c>
      <c r="B56" s="4" t="s">
        <v>311</v>
      </c>
      <c r="C56" s="1" t="s">
        <v>102</v>
      </c>
      <c r="D56" s="1" t="str">
        <f>"20110901"</f>
        <v>20110901</v>
      </c>
      <c r="E56" s="4" t="s">
        <v>313</v>
      </c>
      <c r="F56" s="3" t="s">
        <v>312</v>
      </c>
      <c r="G56" s="7" t="s">
        <v>2155</v>
      </c>
      <c r="H56" s="15" t="s">
        <v>5</v>
      </c>
      <c r="I56" s="7" t="s">
        <v>5</v>
      </c>
      <c r="J56" s="7" t="s">
        <v>5</v>
      </c>
      <c r="K56" s="7"/>
      <c r="L56" s="1" t="s">
        <v>2152</v>
      </c>
    </row>
    <row r="57" spans="1:12" ht="56">
      <c r="A57" s="1" t="s">
        <v>314</v>
      </c>
      <c r="B57" s="4" t="s">
        <v>315</v>
      </c>
      <c r="C57" s="1" t="s">
        <v>87</v>
      </c>
      <c r="D57" s="1" t="str">
        <f>"20141001"</f>
        <v>20141001</v>
      </c>
      <c r="E57" s="4" t="s">
        <v>317</v>
      </c>
      <c r="F57" s="3" t="s">
        <v>316</v>
      </c>
      <c r="G57" s="1" t="s">
        <v>2155</v>
      </c>
      <c r="H57" s="14" t="s">
        <v>2189</v>
      </c>
      <c r="I57" s="1" t="s">
        <v>2514</v>
      </c>
      <c r="J57" s="1" t="s">
        <v>2515</v>
      </c>
      <c r="L57" s="1"/>
    </row>
    <row r="58" spans="1:12" ht="30">
      <c r="A58" s="1" t="s">
        <v>318</v>
      </c>
      <c r="B58" s="4" t="s">
        <v>319</v>
      </c>
      <c r="C58" s="1" t="s">
        <v>320</v>
      </c>
      <c r="D58" s="1" t="str">
        <f>"20120901"</f>
        <v>20120901</v>
      </c>
      <c r="E58" s="4" t="s">
        <v>322</v>
      </c>
      <c r="F58" s="3" t="s">
        <v>321</v>
      </c>
      <c r="G58" s="7" t="s">
        <v>2155</v>
      </c>
      <c r="H58" s="15" t="s">
        <v>5</v>
      </c>
      <c r="I58" s="7" t="s">
        <v>5</v>
      </c>
      <c r="J58" s="7" t="s">
        <v>5</v>
      </c>
      <c r="K58" s="7"/>
      <c r="L58" s="1" t="s">
        <v>2152</v>
      </c>
    </row>
    <row r="59" spans="1:12" ht="30">
      <c r="A59" s="1" t="s">
        <v>323</v>
      </c>
      <c r="B59" s="4" t="s">
        <v>324</v>
      </c>
      <c r="C59" s="1" t="s">
        <v>251</v>
      </c>
      <c r="D59" s="1" t="str">
        <f>"20171001"</f>
        <v>20171001</v>
      </c>
      <c r="E59" s="4" t="s">
        <v>326</v>
      </c>
      <c r="F59" s="3" t="s">
        <v>325</v>
      </c>
      <c r="G59" s="7" t="s">
        <v>2155</v>
      </c>
      <c r="H59" s="15" t="s">
        <v>5</v>
      </c>
      <c r="I59" s="7" t="s">
        <v>5</v>
      </c>
      <c r="J59" s="7" t="s">
        <v>5</v>
      </c>
      <c r="K59" s="7"/>
      <c r="L59" s="1" t="s">
        <v>2152</v>
      </c>
    </row>
    <row r="60" spans="1:12" ht="45">
      <c r="A60" s="1" t="s">
        <v>327</v>
      </c>
      <c r="B60" s="4" t="s">
        <v>328</v>
      </c>
      <c r="C60" s="1" t="s">
        <v>251</v>
      </c>
      <c r="D60" s="1" t="str">
        <f>"20171001"</f>
        <v>20171001</v>
      </c>
      <c r="E60" s="4" t="s">
        <v>330</v>
      </c>
      <c r="F60" s="3" t="s">
        <v>329</v>
      </c>
      <c r="G60" s="7" t="s">
        <v>2155</v>
      </c>
      <c r="H60" s="15" t="s">
        <v>5</v>
      </c>
      <c r="I60" s="7" t="s">
        <v>5</v>
      </c>
      <c r="J60" s="7" t="s">
        <v>5</v>
      </c>
      <c r="K60" s="7"/>
      <c r="L60" s="1" t="s">
        <v>2336</v>
      </c>
    </row>
    <row r="61" spans="1:12" ht="56">
      <c r="A61" s="1" t="s">
        <v>331</v>
      </c>
      <c r="B61" s="4" t="s">
        <v>332</v>
      </c>
      <c r="C61" s="1" t="s">
        <v>87</v>
      </c>
      <c r="D61" s="1" t="str">
        <f>"20190815"</f>
        <v>20190815</v>
      </c>
      <c r="E61" s="4" t="s">
        <v>334</v>
      </c>
      <c r="F61" s="3" t="s">
        <v>333</v>
      </c>
      <c r="G61" s="1" t="s">
        <v>2155</v>
      </c>
      <c r="H61" s="14" t="s">
        <v>2196</v>
      </c>
      <c r="I61" s="1" t="s">
        <v>2535</v>
      </c>
      <c r="J61" s="1" t="s">
        <v>2515</v>
      </c>
      <c r="L61" s="1"/>
    </row>
    <row r="62" spans="1:12" ht="56">
      <c r="A62" s="1" t="s">
        <v>13</v>
      </c>
      <c r="B62" s="4" t="s">
        <v>335</v>
      </c>
      <c r="C62" s="1" t="s">
        <v>336</v>
      </c>
      <c r="D62" s="1" t="str">
        <f>"20161101"</f>
        <v>20161101</v>
      </c>
      <c r="E62" s="4" t="s">
        <v>337</v>
      </c>
      <c r="F62" s="3" t="s">
        <v>14</v>
      </c>
      <c r="G62" s="1" t="s">
        <v>2153</v>
      </c>
      <c r="H62" s="14" t="s">
        <v>2197</v>
      </c>
      <c r="I62" s="1" t="s">
        <v>2468</v>
      </c>
      <c r="J62" s="1" t="s">
        <v>2504</v>
      </c>
      <c r="L62" s="1"/>
    </row>
    <row r="63" spans="1:12" ht="56">
      <c r="A63" s="1" t="s">
        <v>338</v>
      </c>
      <c r="B63" s="4" t="s">
        <v>339</v>
      </c>
      <c r="C63" s="1" t="s">
        <v>107</v>
      </c>
      <c r="D63" s="1" t="str">
        <f>"20180901"</f>
        <v>20180901</v>
      </c>
      <c r="E63" s="4" t="s">
        <v>341</v>
      </c>
      <c r="F63" s="3" t="s">
        <v>340</v>
      </c>
      <c r="G63" s="1" t="s">
        <v>2155</v>
      </c>
      <c r="H63" s="14" t="s">
        <v>2368</v>
      </c>
      <c r="I63" s="1" t="s">
        <v>2165</v>
      </c>
      <c r="J63" s="1" t="s">
        <v>2207</v>
      </c>
    </row>
    <row r="64" spans="1:12" ht="30">
      <c r="A64" s="1" t="s">
        <v>342</v>
      </c>
      <c r="B64" s="4" t="s">
        <v>343</v>
      </c>
      <c r="C64" s="1" t="s">
        <v>344</v>
      </c>
      <c r="D64" s="1" t="str">
        <f>"20190214"</f>
        <v>20190214</v>
      </c>
      <c r="E64" s="4" t="s">
        <v>346</v>
      </c>
      <c r="F64" s="3" t="s">
        <v>345</v>
      </c>
      <c r="G64" s="1" t="s">
        <v>2155</v>
      </c>
      <c r="H64" s="14" t="s">
        <v>2190</v>
      </c>
      <c r="I64" s="1" t="s">
        <v>2535</v>
      </c>
      <c r="J64" s="1" t="s">
        <v>2469</v>
      </c>
      <c r="L64" s="1"/>
    </row>
    <row r="65" spans="1:12" ht="45">
      <c r="A65" s="1" t="s">
        <v>347</v>
      </c>
      <c r="B65" s="4" t="s">
        <v>348</v>
      </c>
      <c r="C65" s="1" t="s">
        <v>107</v>
      </c>
      <c r="D65" s="1" t="str">
        <f>"20150601"</f>
        <v>20150601</v>
      </c>
      <c r="E65" s="4" t="s">
        <v>350</v>
      </c>
      <c r="F65" s="3" t="s">
        <v>349</v>
      </c>
      <c r="G65" s="7" t="s">
        <v>2155</v>
      </c>
      <c r="H65" s="15" t="s">
        <v>5</v>
      </c>
      <c r="I65" s="7" t="s">
        <v>5</v>
      </c>
      <c r="J65" s="7" t="s">
        <v>5</v>
      </c>
      <c r="K65" s="7"/>
      <c r="L65" s="1" t="s">
        <v>2152</v>
      </c>
    </row>
    <row r="66" spans="1:12" ht="30">
      <c r="A66" s="1" t="s">
        <v>351</v>
      </c>
      <c r="B66" s="4" t="s">
        <v>352</v>
      </c>
      <c r="C66" s="1" t="s">
        <v>102</v>
      </c>
      <c r="D66" s="1" t="str">
        <f>"20140901"</f>
        <v>20140901</v>
      </c>
      <c r="E66" s="4" t="s">
        <v>354</v>
      </c>
      <c r="F66" s="3" t="s">
        <v>353</v>
      </c>
      <c r="G66" s="7" t="s">
        <v>2155</v>
      </c>
      <c r="H66" s="15" t="s">
        <v>5</v>
      </c>
      <c r="I66" s="7" t="s">
        <v>5</v>
      </c>
      <c r="J66" s="7" t="s">
        <v>5</v>
      </c>
      <c r="K66" s="7"/>
      <c r="L66" s="1" t="s">
        <v>2152</v>
      </c>
    </row>
    <row r="67" spans="1:12" ht="60">
      <c r="A67" s="1" t="s">
        <v>355</v>
      </c>
      <c r="B67" s="4" t="s">
        <v>356</v>
      </c>
      <c r="C67" s="1" t="s">
        <v>107</v>
      </c>
      <c r="D67" s="1" t="str">
        <f>"20170601"</f>
        <v>20170601</v>
      </c>
      <c r="E67" s="4" t="s">
        <v>358</v>
      </c>
      <c r="F67" s="3" t="s">
        <v>357</v>
      </c>
      <c r="G67" s="1" t="s">
        <v>2155</v>
      </c>
      <c r="H67" s="14" t="s">
        <v>2351</v>
      </c>
      <c r="I67" s="1" t="s">
        <v>2175</v>
      </c>
      <c r="J67" s="1" t="s">
        <v>2175</v>
      </c>
      <c r="L67" s="1"/>
    </row>
    <row r="68" spans="1:12" ht="56">
      <c r="A68" s="1" t="s">
        <v>359</v>
      </c>
      <c r="B68" s="4" t="s">
        <v>360</v>
      </c>
      <c r="C68" s="1" t="s">
        <v>92</v>
      </c>
      <c r="D68" s="1" t="str">
        <f>"20170501"</f>
        <v>20170501</v>
      </c>
      <c r="E68" s="4" t="s">
        <v>362</v>
      </c>
      <c r="F68" s="3" t="s">
        <v>361</v>
      </c>
      <c r="G68" s="1" t="s">
        <v>2155</v>
      </c>
      <c r="H68" s="14" t="s">
        <v>2191</v>
      </c>
      <c r="I68" s="1" t="s">
        <v>2535</v>
      </c>
      <c r="J68" s="1" t="s">
        <v>2469</v>
      </c>
      <c r="L68" s="1"/>
    </row>
    <row r="69" spans="1:12" ht="56">
      <c r="A69" s="1" t="s">
        <v>49</v>
      </c>
      <c r="B69" s="4" t="s">
        <v>363</v>
      </c>
      <c r="C69" s="1" t="s">
        <v>92</v>
      </c>
      <c r="D69" s="1" t="str">
        <f>"20130501"</f>
        <v>20130501</v>
      </c>
      <c r="E69" s="4" t="s">
        <v>364</v>
      </c>
      <c r="F69" s="3" t="s">
        <v>57</v>
      </c>
      <c r="G69" s="1" t="s">
        <v>2155</v>
      </c>
      <c r="H69" s="14" t="s">
        <v>2192</v>
      </c>
      <c r="I69" s="1" t="s">
        <v>2535</v>
      </c>
      <c r="J69" s="1" t="s">
        <v>2469</v>
      </c>
      <c r="L69" s="1"/>
    </row>
    <row r="70" spans="1:12" ht="56">
      <c r="A70" s="1" t="s">
        <v>365</v>
      </c>
      <c r="B70" s="4" t="s">
        <v>366</v>
      </c>
      <c r="C70" s="1" t="s">
        <v>367</v>
      </c>
      <c r="D70" s="1" t="str">
        <f>"20150401"</f>
        <v>20150401</v>
      </c>
      <c r="E70" s="4" t="s">
        <v>369</v>
      </c>
      <c r="F70" s="3" t="s">
        <v>368</v>
      </c>
      <c r="G70" s="1" t="s">
        <v>2155</v>
      </c>
      <c r="H70" s="14" t="s">
        <v>2193</v>
      </c>
      <c r="I70" s="1" t="s">
        <v>2535</v>
      </c>
      <c r="J70" s="1" t="s">
        <v>2469</v>
      </c>
      <c r="L70" s="1"/>
    </row>
    <row r="71" spans="1:12" ht="45">
      <c r="A71" s="1" t="s">
        <v>370</v>
      </c>
      <c r="B71" s="4" t="s">
        <v>371</v>
      </c>
      <c r="C71" s="1" t="s">
        <v>107</v>
      </c>
      <c r="D71" s="1" t="str">
        <f>"20181201"</f>
        <v>20181201</v>
      </c>
      <c r="E71" s="4" t="s">
        <v>373</v>
      </c>
      <c r="F71" s="3" t="s">
        <v>372</v>
      </c>
      <c r="G71" s="1" t="s">
        <v>2155</v>
      </c>
      <c r="H71" s="14" t="s">
        <v>2198</v>
      </c>
      <c r="I71" s="1" t="s">
        <v>2514</v>
      </c>
      <c r="J71" s="1" t="s">
        <v>2515</v>
      </c>
      <c r="L71" s="1" t="s">
        <v>2353</v>
      </c>
    </row>
    <row r="72" spans="1:12" ht="30">
      <c r="A72" s="1" t="s">
        <v>374</v>
      </c>
      <c r="B72" s="4" t="s">
        <v>375</v>
      </c>
      <c r="C72" s="1" t="s">
        <v>376</v>
      </c>
      <c r="D72" s="1" t="str">
        <f>"20101001"</f>
        <v>20101001</v>
      </c>
      <c r="E72" s="4" t="s">
        <v>378</v>
      </c>
      <c r="F72" s="3" t="s">
        <v>377</v>
      </c>
      <c r="G72" s="1" t="s">
        <v>2155</v>
      </c>
      <c r="H72" s="14" t="s">
        <v>5</v>
      </c>
      <c r="I72" s="1" t="s">
        <v>2165</v>
      </c>
      <c r="J72" s="1" t="s">
        <v>2212</v>
      </c>
      <c r="L72" s="1"/>
    </row>
    <row r="73" spans="1:12" ht="30">
      <c r="A73" s="1" t="s">
        <v>379</v>
      </c>
      <c r="B73" s="4" t="s">
        <v>380</v>
      </c>
      <c r="C73" s="1" t="s">
        <v>376</v>
      </c>
      <c r="D73" s="1" t="str">
        <f>"20071001"</f>
        <v>20071001</v>
      </c>
      <c r="E73" s="4" t="s">
        <v>382</v>
      </c>
      <c r="F73" s="3" t="s">
        <v>381</v>
      </c>
      <c r="G73" s="1" t="s">
        <v>2155</v>
      </c>
      <c r="H73" s="14" t="s">
        <v>5</v>
      </c>
      <c r="I73" s="1" t="s">
        <v>2165</v>
      </c>
      <c r="J73" s="1" t="s">
        <v>2212</v>
      </c>
      <c r="L73" s="1"/>
    </row>
    <row r="74" spans="1:12" ht="70">
      <c r="A74" s="1" t="s">
        <v>383</v>
      </c>
      <c r="B74" s="4" t="s">
        <v>384</v>
      </c>
      <c r="C74" s="1" t="s">
        <v>107</v>
      </c>
      <c r="D74" s="1" t="str">
        <f>"20170601"</f>
        <v>20170601</v>
      </c>
      <c r="E74" s="4" t="s">
        <v>386</v>
      </c>
      <c r="F74" s="3" t="s">
        <v>385</v>
      </c>
      <c r="G74" s="1" t="s">
        <v>2155</v>
      </c>
      <c r="H74" s="14" t="s">
        <v>2199</v>
      </c>
      <c r="I74" s="1" t="s">
        <v>2175</v>
      </c>
      <c r="J74" s="1" t="s">
        <v>2175</v>
      </c>
      <c r="L74" s="1"/>
    </row>
    <row r="75" spans="1:12" ht="45">
      <c r="A75" s="1" t="s">
        <v>387</v>
      </c>
      <c r="B75" s="4" t="s">
        <v>388</v>
      </c>
      <c r="C75" s="1" t="s">
        <v>107</v>
      </c>
      <c r="D75" s="1" t="str">
        <f>"20140301"</f>
        <v>20140301</v>
      </c>
      <c r="E75" s="4" t="s">
        <v>390</v>
      </c>
      <c r="F75" s="3" t="s">
        <v>389</v>
      </c>
      <c r="G75" s="1" t="s">
        <v>2155</v>
      </c>
      <c r="H75" s="14" t="s">
        <v>2200</v>
      </c>
      <c r="I75" s="1" t="s">
        <v>2175</v>
      </c>
      <c r="J75" s="1" t="s">
        <v>2175</v>
      </c>
      <c r="L75" s="1"/>
    </row>
    <row r="76" spans="1:12" ht="30">
      <c r="A76" s="1" t="s">
        <v>391</v>
      </c>
      <c r="B76" s="4" t="s">
        <v>392</v>
      </c>
      <c r="C76" s="1" t="s">
        <v>393</v>
      </c>
      <c r="D76" s="1" t="str">
        <f>"20181201"</f>
        <v>20181201</v>
      </c>
      <c r="E76" s="4" t="s">
        <v>395</v>
      </c>
      <c r="F76" s="3" t="s">
        <v>394</v>
      </c>
      <c r="G76" s="7" t="s">
        <v>2155</v>
      </c>
      <c r="H76" s="15" t="s">
        <v>5</v>
      </c>
      <c r="I76" s="7" t="s">
        <v>5</v>
      </c>
      <c r="J76" s="7" t="s">
        <v>5</v>
      </c>
      <c r="K76" s="7"/>
      <c r="L76" s="1" t="s">
        <v>2303</v>
      </c>
    </row>
    <row r="77" spans="1:12" ht="70">
      <c r="A77" s="1" t="s">
        <v>20</v>
      </c>
      <c r="B77" s="4" t="s">
        <v>396</v>
      </c>
      <c r="C77" s="1" t="s">
        <v>194</v>
      </c>
      <c r="D77" s="1" t="str">
        <f>"20191201"</f>
        <v>20191201</v>
      </c>
      <c r="E77" s="4" t="s">
        <v>397</v>
      </c>
      <c r="F77" s="3" t="s">
        <v>21</v>
      </c>
      <c r="G77" s="1" t="s">
        <v>2155</v>
      </c>
      <c r="H77" s="14" t="s">
        <v>2211</v>
      </c>
      <c r="I77" s="1" t="s">
        <v>2535</v>
      </c>
      <c r="J77" s="1" t="s">
        <v>2212</v>
      </c>
    </row>
    <row r="78" spans="1:12" ht="45">
      <c r="A78" s="1" t="s">
        <v>398</v>
      </c>
      <c r="B78" s="4" t="s">
        <v>399</v>
      </c>
      <c r="C78" s="1" t="s">
        <v>107</v>
      </c>
      <c r="D78" s="1" t="str">
        <f>"20180901"</f>
        <v>20180901</v>
      </c>
      <c r="E78" s="4" t="s">
        <v>401</v>
      </c>
      <c r="F78" s="3" t="s">
        <v>400</v>
      </c>
      <c r="G78" s="1" t="s">
        <v>2155</v>
      </c>
      <c r="H78" s="14" t="s">
        <v>2202</v>
      </c>
      <c r="I78" s="1" t="s">
        <v>2467</v>
      </c>
      <c r="J78" s="1" t="s">
        <v>2467</v>
      </c>
      <c r="L78" s="1"/>
    </row>
    <row r="79" spans="1:12" ht="30">
      <c r="A79" s="1" t="s">
        <v>402</v>
      </c>
      <c r="B79" s="4" t="s">
        <v>403</v>
      </c>
      <c r="C79" s="1" t="s">
        <v>102</v>
      </c>
      <c r="D79" s="1" t="str">
        <f>"20160601"</f>
        <v>20160601</v>
      </c>
      <c r="E79" s="4" t="s">
        <v>405</v>
      </c>
      <c r="F79" s="3" t="s">
        <v>404</v>
      </c>
      <c r="G79" s="7" t="s">
        <v>2155</v>
      </c>
      <c r="H79" s="15" t="s">
        <v>5</v>
      </c>
      <c r="I79" s="7" t="s">
        <v>5</v>
      </c>
      <c r="J79" s="7" t="s">
        <v>5</v>
      </c>
      <c r="K79" s="7"/>
      <c r="L79" s="1" t="s">
        <v>2152</v>
      </c>
    </row>
    <row r="80" spans="1:12" ht="45">
      <c r="A80" s="1" t="s">
        <v>406</v>
      </c>
      <c r="B80" s="4" t="s">
        <v>407</v>
      </c>
      <c r="C80" s="1" t="s">
        <v>408</v>
      </c>
      <c r="D80" s="1" t="str">
        <f>"20121114"</f>
        <v>20121114</v>
      </c>
      <c r="E80" s="4" t="s">
        <v>410</v>
      </c>
      <c r="F80" s="3" t="s">
        <v>409</v>
      </c>
      <c r="G80" s="1" t="s">
        <v>2155</v>
      </c>
      <c r="H80" s="14" t="s">
        <v>2297</v>
      </c>
      <c r="I80" s="1" t="s">
        <v>2535</v>
      </c>
      <c r="J80" s="1" t="s">
        <v>2529</v>
      </c>
    </row>
    <row r="81" spans="1:12" ht="30">
      <c r="A81" s="1" t="s">
        <v>411</v>
      </c>
      <c r="B81" s="4" t="s">
        <v>412</v>
      </c>
      <c r="C81" s="1" t="s">
        <v>408</v>
      </c>
      <c r="D81" s="1" t="str">
        <f>"20180118"</f>
        <v>20180118</v>
      </c>
      <c r="E81" s="4" t="s">
        <v>414</v>
      </c>
      <c r="F81" s="3" t="s">
        <v>413</v>
      </c>
      <c r="G81" s="1" t="s">
        <v>2155</v>
      </c>
      <c r="H81" s="14" t="s">
        <v>5</v>
      </c>
      <c r="I81" s="1" t="s">
        <v>2535</v>
      </c>
      <c r="J81" s="1" t="s">
        <v>2529</v>
      </c>
    </row>
    <row r="82" spans="1:12" ht="45">
      <c r="A82" s="1" t="s">
        <v>415</v>
      </c>
      <c r="B82" s="4" t="s">
        <v>416</v>
      </c>
      <c r="C82" s="1" t="s">
        <v>417</v>
      </c>
      <c r="D82" s="1" t="str">
        <f>"20190801"</f>
        <v>20190801</v>
      </c>
      <c r="E82" s="4" t="s">
        <v>419</v>
      </c>
      <c r="F82" s="3" t="s">
        <v>418</v>
      </c>
      <c r="G82" s="7" t="s">
        <v>2155</v>
      </c>
      <c r="H82" s="15" t="s">
        <v>5</v>
      </c>
      <c r="I82" s="7" t="s">
        <v>5</v>
      </c>
      <c r="J82" s="7" t="s">
        <v>5</v>
      </c>
      <c r="K82" s="7"/>
      <c r="L82" s="1" t="s">
        <v>2152</v>
      </c>
    </row>
    <row r="83" spans="1:12" ht="56">
      <c r="A83" s="1" t="s">
        <v>420</v>
      </c>
      <c r="B83" s="4" t="s">
        <v>421</v>
      </c>
      <c r="C83" s="1" t="s">
        <v>422</v>
      </c>
      <c r="D83" s="1" t="str">
        <f>"20190301"</f>
        <v>20190301</v>
      </c>
      <c r="E83" s="4" t="s">
        <v>424</v>
      </c>
      <c r="F83" s="3" t="s">
        <v>423</v>
      </c>
      <c r="G83" s="1" t="s">
        <v>2155</v>
      </c>
      <c r="H83" s="14" t="s">
        <v>2298</v>
      </c>
      <c r="I83" s="1" t="s">
        <v>2514</v>
      </c>
      <c r="J83" s="1" t="s">
        <v>2529</v>
      </c>
      <c r="L83" s="1"/>
    </row>
    <row r="84" spans="1:12" ht="30">
      <c r="A84" s="1" t="s">
        <v>425</v>
      </c>
      <c r="B84" s="4" t="s">
        <v>426</v>
      </c>
      <c r="C84" s="1" t="s">
        <v>251</v>
      </c>
      <c r="D84" s="1" t="str">
        <f>"20160301"</f>
        <v>20160301</v>
      </c>
      <c r="E84" s="4" t="s">
        <v>428</v>
      </c>
      <c r="F84" s="3" t="s">
        <v>427</v>
      </c>
      <c r="G84" s="7" t="s">
        <v>2155</v>
      </c>
      <c r="H84" s="15" t="s">
        <v>5</v>
      </c>
      <c r="I84" s="7" t="s">
        <v>5</v>
      </c>
      <c r="J84" s="7" t="s">
        <v>5</v>
      </c>
      <c r="K84" s="7"/>
      <c r="L84" s="1" t="s">
        <v>2352</v>
      </c>
    </row>
    <row r="85" spans="1:12" ht="30">
      <c r="A85" s="1" t="s">
        <v>429</v>
      </c>
      <c r="B85" s="4" t="s">
        <v>430</v>
      </c>
      <c r="C85" s="1" t="s">
        <v>251</v>
      </c>
      <c r="D85" s="1" t="str">
        <f>"20141101"</f>
        <v>20141101</v>
      </c>
      <c r="E85" s="4" t="s">
        <v>432</v>
      </c>
      <c r="F85" s="3" t="s">
        <v>431</v>
      </c>
      <c r="G85" s="7" t="s">
        <v>2155</v>
      </c>
      <c r="H85" s="15" t="s">
        <v>5</v>
      </c>
      <c r="I85" s="7" t="s">
        <v>5</v>
      </c>
      <c r="J85" s="7" t="s">
        <v>5</v>
      </c>
      <c r="K85" s="7"/>
      <c r="L85" s="1" t="s">
        <v>2152</v>
      </c>
    </row>
    <row r="86" spans="1:12" ht="45">
      <c r="A86" s="1" t="s">
        <v>433</v>
      </c>
      <c r="B86" s="4" t="s">
        <v>434</v>
      </c>
      <c r="C86" s="1" t="s">
        <v>251</v>
      </c>
      <c r="D86" s="1" t="str">
        <f>"20140901"</f>
        <v>20140901</v>
      </c>
      <c r="E86" s="4" t="s">
        <v>436</v>
      </c>
      <c r="F86" s="3" t="s">
        <v>435</v>
      </c>
      <c r="G86" s="7" t="s">
        <v>2155</v>
      </c>
      <c r="H86" s="15" t="s">
        <v>5</v>
      </c>
      <c r="I86" s="7" t="s">
        <v>5</v>
      </c>
      <c r="J86" s="7" t="s">
        <v>5</v>
      </c>
      <c r="K86" s="7"/>
      <c r="L86" s="1" t="s">
        <v>2152</v>
      </c>
    </row>
    <row r="87" spans="1:12" ht="30">
      <c r="A87" s="1" t="s">
        <v>437</v>
      </c>
      <c r="B87" s="4" t="s">
        <v>438</v>
      </c>
      <c r="C87" s="1" t="s">
        <v>251</v>
      </c>
      <c r="D87" s="1" t="str">
        <f>"20171201"</f>
        <v>20171201</v>
      </c>
      <c r="E87" s="4" t="s">
        <v>440</v>
      </c>
      <c r="F87" s="3" t="s">
        <v>439</v>
      </c>
      <c r="G87" s="7" t="s">
        <v>2155</v>
      </c>
      <c r="H87" s="15" t="s">
        <v>5</v>
      </c>
      <c r="I87" s="7" t="s">
        <v>5</v>
      </c>
      <c r="J87" s="7" t="s">
        <v>5</v>
      </c>
      <c r="K87" s="7"/>
      <c r="L87" s="1" t="s">
        <v>2152</v>
      </c>
    </row>
    <row r="88" spans="1:12" ht="42">
      <c r="A88" s="1" t="s">
        <v>2208</v>
      </c>
      <c r="B88" s="4" t="s">
        <v>441</v>
      </c>
      <c r="C88" s="1" t="s">
        <v>251</v>
      </c>
      <c r="D88" s="1" t="str">
        <f>"20110101"</f>
        <v>20110101</v>
      </c>
      <c r="E88" s="4" t="s">
        <v>443</v>
      </c>
      <c r="F88" s="3" t="s">
        <v>442</v>
      </c>
      <c r="G88" s="1" t="s">
        <v>2155</v>
      </c>
      <c r="H88" s="14" t="s">
        <v>2213</v>
      </c>
      <c r="I88" s="1" t="s">
        <v>2175</v>
      </c>
      <c r="J88" s="1" t="s">
        <v>2175</v>
      </c>
      <c r="L88" s="1"/>
    </row>
    <row r="89" spans="1:12" ht="45">
      <c r="A89" s="1" t="s">
        <v>444</v>
      </c>
      <c r="B89" s="4" t="s">
        <v>445</v>
      </c>
      <c r="C89" s="1" t="s">
        <v>107</v>
      </c>
      <c r="D89" s="1" t="str">
        <f>"20150901"</f>
        <v>20150901</v>
      </c>
      <c r="E89" s="4" t="s">
        <v>447</v>
      </c>
      <c r="F89" s="3" t="s">
        <v>446</v>
      </c>
      <c r="G89" s="7" t="s">
        <v>2155</v>
      </c>
      <c r="H89" s="15" t="s">
        <v>5</v>
      </c>
      <c r="I89" s="7" t="s">
        <v>5</v>
      </c>
      <c r="J89" s="7" t="s">
        <v>5</v>
      </c>
      <c r="K89" s="7"/>
      <c r="L89" s="1" t="s">
        <v>2352</v>
      </c>
    </row>
    <row r="90" spans="1:12" ht="60">
      <c r="A90" s="1" t="s">
        <v>448</v>
      </c>
      <c r="B90" s="4" t="s">
        <v>119</v>
      </c>
      <c r="C90" s="1" t="s">
        <v>107</v>
      </c>
      <c r="D90" s="1" t="str">
        <f>"20150901"</f>
        <v>20150901</v>
      </c>
      <c r="E90" s="4" t="s">
        <v>450</v>
      </c>
      <c r="F90" s="3" t="s">
        <v>449</v>
      </c>
      <c r="G90" s="7" t="s">
        <v>2155</v>
      </c>
      <c r="H90" s="15" t="s">
        <v>5</v>
      </c>
      <c r="I90" s="7" t="s">
        <v>5</v>
      </c>
      <c r="J90" s="7" t="s">
        <v>5</v>
      </c>
      <c r="K90" s="7"/>
      <c r="L90" s="1" t="s">
        <v>2352</v>
      </c>
    </row>
    <row r="91" spans="1:12" ht="30">
      <c r="A91" s="1" t="s">
        <v>451</v>
      </c>
      <c r="B91" s="4" t="s">
        <v>452</v>
      </c>
      <c r="C91" s="1" t="s">
        <v>87</v>
      </c>
      <c r="D91" s="1" t="str">
        <f>"20080401"</f>
        <v>20080401</v>
      </c>
      <c r="E91" s="4" t="s">
        <v>454</v>
      </c>
      <c r="F91" s="3" t="s">
        <v>453</v>
      </c>
      <c r="G91" s="7" t="s">
        <v>2155</v>
      </c>
      <c r="H91" s="15" t="s">
        <v>5</v>
      </c>
      <c r="I91" s="7" t="s">
        <v>5</v>
      </c>
      <c r="J91" s="7" t="s">
        <v>5</v>
      </c>
      <c r="K91" s="7"/>
      <c r="L91" s="1" t="s">
        <v>2352</v>
      </c>
    </row>
    <row r="92" spans="1:12" ht="42">
      <c r="A92" s="1" t="s">
        <v>455</v>
      </c>
      <c r="B92" s="4" t="s">
        <v>456</v>
      </c>
      <c r="C92" s="1" t="s">
        <v>87</v>
      </c>
      <c r="D92" s="1" t="str">
        <f>"20170601"</f>
        <v>20170601</v>
      </c>
      <c r="E92" s="4" t="s">
        <v>458</v>
      </c>
      <c r="F92" s="3" t="s">
        <v>457</v>
      </c>
      <c r="G92" s="1" t="s">
        <v>2155</v>
      </c>
      <c r="H92" s="14" t="s">
        <v>2369</v>
      </c>
      <c r="I92" s="1" t="s">
        <v>2399</v>
      </c>
      <c r="J92" s="1" t="s">
        <v>2515</v>
      </c>
      <c r="L92" s="1"/>
    </row>
    <row r="93" spans="1:12" ht="45">
      <c r="A93" s="1" t="s">
        <v>459</v>
      </c>
      <c r="B93" s="4" t="s">
        <v>460</v>
      </c>
      <c r="C93" s="1" t="s">
        <v>461</v>
      </c>
      <c r="D93" s="1" t="str">
        <f>"20170601"</f>
        <v>20170601</v>
      </c>
      <c r="E93" s="4" t="s">
        <v>463</v>
      </c>
      <c r="F93" s="3" t="s">
        <v>462</v>
      </c>
      <c r="G93" s="1" t="s">
        <v>2155</v>
      </c>
      <c r="H93" s="14" t="s">
        <v>5</v>
      </c>
      <c r="I93" s="1" t="s">
        <v>2535</v>
      </c>
      <c r="J93" s="1" t="s">
        <v>2515</v>
      </c>
    </row>
    <row r="94" spans="1:12" ht="56">
      <c r="A94" s="1" t="s">
        <v>464</v>
      </c>
      <c r="B94" s="4" t="s">
        <v>465</v>
      </c>
      <c r="C94" s="1" t="s">
        <v>367</v>
      </c>
      <c r="D94" s="1" t="str">
        <f>"20161101"</f>
        <v>20161101</v>
      </c>
      <c r="E94" s="4" t="s">
        <v>467</v>
      </c>
      <c r="F94" s="3" t="s">
        <v>466</v>
      </c>
      <c r="G94" s="1" t="s">
        <v>2155</v>
      </c>
      <c r="H94" s="14" t="s">
        <v>2209</v>
      </c>
      <c r="I94" s="1" t="s">
        <v>2514</v>
      </c>
      <c r="J94" s="1" t="s">
        <v>2469</v>
      </c>
      <c r="L94" s="1"/>
    </row>
    <row r="95" spans="1:12" ht="70">
      <c r="A95" s="1" t="s">
        <v>468</v>
      </c>
      <c r="B95" s="4" t="s">
        <v>469</v>
      </c>
      <c r="C95" s="1" t="s">
        <v>470</v>
      </c>
      <c r="D95" s="1" t="str">
        <f>"20171101"</f>
        <v>20171101</v>
      </c>
      <c r="E95" s="4" t="s">
        <v>472</v>
      </c>
      <c r="F95" s="3" t="s">
        <v>471</v>
      </c>
      <c r="G95" s="1" t="s">
        <v>2155</v>
      </c>
      <c r="H95" s="14" t="s">
        <v>2210</v>
      </c>
      <c r="I95" s="1" t="s">
        <v>2514</v>
      </c>
      <c r="J95" s="1" t="s">
        <v>2469</v>
      </c>
      <c r="L95" s="1"/>
    </row>
    <row r="96" spans="1:12" ht="30">
      <c r="A96" s="1" t="s">
        <v>473</v>
      </c>
      <c r="B96" s="4" t="s">
        <v>474</v>
      </c>
      <c r="C96" s="1" t="s">
        <v>107</v>
      </c>
      <c r="D96" s="1" t="str">
        <f>"20171201"</f>
        <v>20171201</v>
      </c>
      <c r="E96" s="4" t="s">
        <v>476</v>
      </c>
      <c r="F96" s="3" t="s">
        <v>475</v>
      </c>
      <c r="G96" s="7" t="s">
        <v>2155</v>
      </c>
      <c r="H96" s="15" t="s">
        <v>5</v>
      </c>
      <c r="I96" s="7" t="s">
        <v>5</v>
      </c>
      <c r="J96" s="7" t="s">
        <v>5</v>
      </c>
      <c r="K96" s="7"/>
      <c r="L96" s="1" t="s">
        <v>2152</v>
      </c>
    </row>
    <row r="97" spans="1:12" ht="84">
      <c r="A97" s="1" t="s">
        <v>477</v>
      </c>
      <c r="B97" s="4" t="s">
        <v>324</v>
      </c>
      <c r="C97" s="1" t="s">
        <v>87</v>
      </c>
      <c r="D97" s="1" t="str">
        <f>"20180201"</f>
        <v>20180201</v>
      </c>
      <c r="E97" s="4" t="s">
        <v>479</v>
      </c>
      <c r="F97" s="3" t="s">
        <v>478</v>
      </c>
      <c r="G97" s="1" t="s">
        <v>2155</v>
      </c>
      <c r="H97" s="14" t="s">
        <v>2214</v>
      </c>
      <c r="I97" s="1" t="s">
        <v>2175</v>
      </c>
      <c r="J97" s="1" t="s">
        <v>2175</v>
      </c>
      <c r="L97" s="1"/>
    </row>
    <row r="98" spans="1:12" ht="56">
      <c r="A98" s="1" t="s">
        <v>480</v>
      </c>
      <c r="B98" s="4" t="s">
        <v>481</v>
      </c>
      <c r="C98" s="1" t="s">
        <v>251</v>
      </c>
      <c r="D98" s="1" t="str">
        <f>"20171001"</f>
        <v>20171001</v>
      </c>
      <c r="E98" s="4" t="s">
        <v>483</v>
      </c>
      <c r="F98" s="3" t="s">
        <v>482</v>
      </c>
      <c r="G98" s="1" t="s">
        <v>2155</v>
      </c>
      <c r="H98" s="14" t="s">
        <v>2215</v>
      </c>
      <c r="I98" s="1" t="s">
        <v>2175</v>
      </c>
      <c r="J98" s="1" t="s">
        <v>2175</v>
      </c>
      <c r="L98" s="1"/>
    </row>
    <row r="99" spans="1:12" ht="56">
      <c r="A99" s="1" t="s">
        <v>484</v>
      </c>
      <c r="B99" s="4" t="s">
        <v>284</v>
      </c>
      <c r="C99" s="1" t="s">
        <v>367</v>
      </c>
      <c r="D99" s="1" t="str">
        <f>"20170701"</f>
        <v>20170701</v>
      </c>
      <c r="E99" s="4" t="s">
        <v>486</v>
      </c>
      <c r="F99" s="3" t="s">
        <v>485</v>
      </c>
      <c r="G99" s="1" t="s">
        <v>2155</v>
      </c>
      <c r="H99" s="14" t="s">
        <v>2216</v>
      </c>
      <c r="I99" s="1" t="s">
        <v>2175</v>
      </c>
      <c r="J99" s="1" t="s">
        <v>2175</v>
      </c>
      <c r="L99" s="1"/>
    </row>
    <row r="100" spans="1:12" ht="56">
      <c r="A100" s="1" t="s">
        <v>69</v>
      </c>
      <c r="B100" s="4" t="s">
        <v>487</v>
      </c>
      <c r="C100" s="1" t="s">
        <v>87</v>
      </c>
      <c r="D100" s="1" t="str">
        <f>"20120201"</f>
        <v>20120201</v>
      </c>
      <c r="E100" s="4" t="s">
        <v>488</v>
      </c>
      <c r="F100" s="3" t="s">
        <v>75</v>
      </c>
      <c r="G100" s="1" t="s">
        <v>2155</v>
      </c>
      <c r="H100" s="14" t="s">
        <v>2217</v>
      </c>
      <c r="I100" s="1" t="s">
        <v>2165</v>
      </c>
      <c r="J100" s="1" t="s">
        <v>2516</v>
      </c>
    </row>
    <row r="101" spans="1:12" ht="30">
      <c r="A101" s="1" t="s">
        <v>489</v>
      </c>
      <c r="B101" s="4" t="s">
        <v>490</v>
      </c>
      <c r="C101" s="1" t="s">
        <v>102</v>
      </c>
      <c r="D101" s="1" t="str">
        <f>"20160601"</f>
        <v>20160601</v>
      </c>
      <c r="E101" s="4" t="s">
        <v>492</v>
      </c>
      <c r="F101" s="3" t="s">
        <v>491</v>
      </c>
      <c r="G101" s="7" t="s">
        <v>2155</v>
      </c>
      <c r="H101" s="15" t="s">
        <v>5</v>
      </c>
      <c r="I101" s="7" t="s">
        <v>5</v>
      </c>
      <c r="J101" s="7" t="s">
        <v>5</v>
      </c>
      <c r="K101" s="7"/>
      <c r="L101" s="1" t="s">
        <v>2152</v>
      </c>
    </row>
    <row r="102" spans="1:12" ht="45">
      <c r="A102" s="1" t="s">
        <v>493</v>
      </c>
      <c r="B102" s="4" t="s">
        <v>494</v>
      </c>
      <c r="C102" s="1" t="s">
        <v>495</v>
      </c>
      <c r="D102" s="1" t="str">
        <f>"20160901"</f>
        <v>20160901</v>
      </c>
      <c r="E102" s="4" t="s">
        <v>497</v>
      </c>
      <c r="F102" s="3" t="s">
        <v>496</v>
      </c>
      <c r="G102" s="1" t="s">
        <v>2155</v>
      </c>
      <c r="H102" s="14" t="s">
        <v>2218</v>
      </c>
      <c r="I102" s="1" t="s">
        <v>2468</v>
      </c>
      <c r="J102" s="1" t="s">
        <v>2528</v>
      </c>
      <c r="K102" s="1" t="s">
        <v>2530</v>
      </c>
      <c r="L102" s="1"/>
    </row>
    <row r="103" spans="1:12" ht="45">
      <c r="A103" s="1" t="s">
        <v>498</v>
      </c>
      <c r="B103" s="4" t="s">
        <v>499</v>
      </c>
      <c r="C103" s="1" t="s">
        <v>500</v>
      </c>
      <c r="D103" s="1" t="str">
        <f>"20030701"</f>
        <v>20030701</v>
      </c>
      <c r="E103" s="4" t="s">
        <v>502</v>
      </c>
      <c r="F103" s="3" t="s">
        <v>501</v>
      </c>
      <c r="G103" s="7" t="s">
        <v>2155</v>
      </c>
      <c r="H103" s="15" t="s">
        <v>5</v>
      </c>
      <c r="I103" s="7" t="s">
        <v>5</v>
      </c>
      <c r="J103" s="7" t="s">
        <v>5</v>
      </c>
      <c r="K103" s="7"/>
      <c r="L103" s="1" t="s">
        <v>2452</v>
      </c>
    </row>
    <row r="104" spans="1:12" ht="45">
      <c r="A104" s="1" t="s">
        <v>503</v>
      </c>
      <c r="B104" s="4" t="s">
        <v>504</v>
      </c>
      <c r="C104" s="1" t="s">
        <v>505</v>
      </c>
      <c r="D104" s="1" t="str">
        <f>"20170511"</f>
        <v>20170511</v>
      </c>
      <c r="E104" s="4" t="s">
        <v>507</v>
      </c>
      <c r="F104" s="3" t="s">
        <v>506</v>
      </c>
      <c r="G104" s="1" t="s">
        <v>2155</v>
      </c>
      <c r="H104" s="14" t="s">
        <v>2219</v>
      </c>
      <c r="I104" s="1" t="s">
        <v>2399</v>
      </c>
      <c r="J104" s="1" t="s">
        <v>2515</v>
      </c>
    </row>
    <row r="105" spans="1:12" ht="45">
      <c r="A105" s="1" t="s">
        <v>508</v>
      </c>
      <c r="B105" s="4" t="s">
        <v>504</v>
      </c>
      <c r="C105" s="1" t="s">
        <v>505</v>
      </c>
      <c r="D105" s="1" t="str">
        <f>"20170915"</f>
        <v>20170915</v>
      </c>
      <c r="E105" s="4" t="s">
        <v>510</v>
      </c>
      <c r="F105" s="3" t="s">
        <v>509</v>
      </c>
      <c r="G105" s="7" t="s">
        <v>2155</v>
      </c>
      <c r="H105" s="15" t="s">
        <v>5</v>
      </c>
      <c r="I105" s="7" t="s">
        <v>5</v>
      </c>
      <c r="J105" s="7" t="s">
        <v>5</v>
      </c>
      <c r="K105" s="7"/>
      <c r="L105" s="1" t="s">
        <v>2367</v>
      </c>
    </row>
    <row r="106" spans="1:12" ht="45">
      <c r="A106" s="1" t="s">
        <v>511</v>
      </c>
      <c r="B106" s="4" t="s">
        <v>512</v>
      </c>
      <c r="C106" s="1" t="s">
        <v>417</v>
      </c>
      <c r="D106" s="1" t="str">
        <f>"20180701"</f>
        <v>20180701</v>
      </c>
      <c r="E106" s="4" t="s">
        <v>514</v>
      </c>
      <c r="F106" s="3" t="s">
        <v>513</v>
      </c>
      <c r="G106" s="1" t="s">
        <v>2155</v>
      </c>
      <c r="H106" s="14" t="s">
        <v>2220</v>
      </c>
      <c r="I106" s="1" t="s">
        <v>2535</v>
      </c>
      <c r="J106" s="1" t="s">
        <v>2469</v>
      </c>
      <c r="L106" s="1"/>
    </row>
    <row r="107" spans="1:12" ht="98">
      <c r="A107" s="1" t="s">
        <v>515</v>
      </c>
      <c r="B107" s="4" t="s">
        <v>516</v>
      </c>
      <c r="C107" s="1" t="s">
        <v>92</v>
      </c>
      <c r="D107" s="1" t="str">
        <f>"20180101"</f>
        <v>20180101</v>
      </c>
      <c r="E107" s="4" t="s">
        <v>518</v>
      </c>
      <c r="F107" s="3" t="s">
        <v>517</v>
      </c>
      <c r="G107" s="1" t="s">
        <v>2155</v>
      </c>
      <c r="H107" s="14" t="s">
        <v>2221</v>
      </c>
      <c r="I107" s="1" t="s">
        <v>2514</v>
      </c>
      <c r="J107" s="1" t="s">
        <v>2469</v>
      </c>
      <c r="L107" s="1"/>
    </row>
    <row r="108" spans="1:12" ht="30">
      <c r="A108" s="1" t="s">
        <v>519</v>
      </c>
      <c r="B108" s="4" t="s">
        <v>520</v>
      </c>
      <c r="C108" s="1" t="s">
        <v>230</v>
      </c>
      <c r="D108" s="1" t="str">
        <f>"20160901"</f>
        <v>20160901</v>
      </c>
      <c r="E108" s="4" t="s">
        <v>522</v>
      </c>
      <c r="F108" s="3" t="s">
        <v>521</v>
      </c>
      <c r="G108" s="7" t="s">
        <v>2155</v>
      </c>
      <c r="H108" s="15" t="s">
        <v>5</v>
      </c>
      <c r="I108" s="7" t="s">
        <v>5</v>
      </c>
      <c r="J108" s="7" t="s">
        <v>5</v>
      </c>
      <c r="K108" s="7"/>
      <c r="L108" s="1" t="s">
        <v>2152</v>
      </c>
    </row>
    <row r="109" spans="1:12" ht="70">
      <c r="A109" s="1" t="s">
        <v>523</v>
      </c>
      <c r="B109" s="4" t="s">
        <v>524</v>
      </c>
      <c r="C109" s="1" t="s">
        <v>251</v>
      </c>
      <c r="D109" s="1" t="str">
        <f>"20171001"</f>
        <v>20171001</v>
      </c>
      <c r="E109" s="4" t="s">
        <v>526</v>
      </c>
      <c r="F109" s="3" t="s">
        <v>525</v>
      </c>
      <c r="G109" s="1" t="s">
        <v>2155</v>
      </c>
      <c r="H109" s="14" t="s">
        <v>2222</v>
      </c>
      <c r="I109" s="1" t="s">
        <v>2175</v>
      </c>
      <c r="J109" s="1" t="s">
        <v>2175</v>
      </c>
      <c r="L109" s="1"/>
    </row>
    <row r="110" spans="1:12" ht="56">
      <c r="A110" s="1" t="s">
        <v>527</v>
      </c>
      <c r="B110" s="4" t="s">
        <v>528</v>
      </c>
      <c r="C110" s="1" t="s">
        <v>529</v>
      </c>
      <c r="D110" s="1" t="str">
        <f>"20200701"</f>
        <v>20200701</v>
      </c>
      <c r="E110" s="4" t="s">
        <v>531</v>
      </c>
      <c r="F110" s="3" t="s">
        <v>530</v>
      </c>
      <c r="G110" s="7" t="s">
        <v>2155</v>
      </c>
      <c r="H110" s="15" t="s">
        <v>2523</v>
      </c>
      <c r="I110" s="7" t="s">
        <v>2157</v>
      </c>
      <c r="J110" s="7" t="s">
        <v>2157</v>
      </c>
      <c r="K110" s="7"/>
      <c r="L110" s="1"/>
    </row>
    <row r="111" spans="1:12" ht="56">
      <c r="A111" s="1" t="s">
        <v>532</v>
      </c>
      <c r="B111" s="4" t="s">
        <v>533</v>
      </c>
      <c r="C111" s="1" t="s">
        <v>367</v>
      </c>
      <c r="D111" s="1" t="str">
        <f>"20170701"</f>
        <v>20170701</v>
      </c>
      <c r="E111" s="4" t="s">
        <v>535</v>
      </c>
      <c r="F111" s="3" t="s">
        <v>534</v>
      </c>
      <c r="G111" s="1" t="s">
        <v>2155</v>
      </c>
      <c r="H111" s="14" t="s">
        <v>2223</v>
      </c>
      <c r="I111" s="1" t="s">
        <v>2467</v>
      </c>
      <c r="J111" s="1" t="s">
        <v>2515</v>
      </c>
      <c r="L111" s="1"/>
    </row>
    <row r="112" spans="1:12" ht="45">
      <c r="A112" s="1" t="s">
        <v>536</v>
      </c>
      <c r="B112" s="4" t="s">
        <v>537</v>
      </c>
      <c r="C112" s="1" t="s">
        <v>92</v>
      </c>
      <c r="D112" s="1" t="str">
        <f>"20190106"</f>
        <v>20190106</v>
      </c>
      <c r="E112" s="4" t="s">
        <v>539</v>
      </c>
      <c r="F112" s="3" t="s">
        <v>538</v>
      </c>
      <c r="G112" s="1" t="s">
        <v>2155</v>
      </c>
      <c r="H112" s="14" t="s">
        <v>2224</v>
      </c>
      <c r="I112" s="1" t="s">
        <v>2535</v>
      </c>
      <c r="J112" s="1" t="s">
        <v>2469</v>
      </c>
      <c r="L112" s="1"/>
    </row>
    <row r="113" spans="1:12" ht="70">
      <c r="A113" s="1" t="s">
        <v>540</v>
      </c>
      <c r="B113" s="4" t="s">
        <v>541</v>
      </c>
      <c r="C113" s="1" t="s">
        <v>120</v>
      </c>
      <c r="D113" s="1" t="str">
        <f>"20180801"</f>
        <v>20180801</v>
      </c>
      <c r="E113" s="4" t="s">
        <v>543</v>
      </c>
      <c r="F113" s="3" t="s">
        <v>542</v>
      </c>
      <c r="G113" s="1" t="s">
        <v>2155</v>
      </c>
      <c r="H113" s="14" t="s">
        <v>2225</v>
      </c>
      <c r="I113" s="1" t="s">
        <v>2535</v>
      </c>
      <c r="J113" s="1" t="s">
        <v>2515</v>
      </c>
      <c r="L113" s="1"/>
    </row>
    <row r="114" spans="1:12" ht="70">
      <c r="A114" s="1" t="s">
        <v>2471</v>
      </c>
      <c r="B114" s="4" t="s">
        <v>544</v>
      </c>
      <c r="C114" s="1" t="s">
        <v>545</v>
      </c>
      <c r="D114" s="1" t="str">
        <f>"20160301"</f>
        <v>20160301</v>
      </c>
      <c r="E114" s="4" t="s">
        <v>546</v>
      </c>
      <c r="F114" s="3" t="s">
        <v>2470</v>
      </c>
      <c r="G114" s="1" t="s">
        <v>2155</v>
      </c>
      <c r="H114" s="14" t="s">
        <v>2226</v>
      </c>
      <c r="I114" s="1" t="s">
        <v>2478</v>
      </c>
      <c r="J114" s="1" t="s">
        <v>2498</v>
      </c>
      <c r="L114" s="1"/>
    </row>
    <row r="115" spans="1:12" ht="30">
      <c r="A115" s="1" t="s">
        <v>547</v>
      </c>
      <c r="B115" s="4" t="s">
        <v>548</v>
      </c>
      <c r="C115" s="1" t="s">
        <v>2505</v>
      </c>
      <c r="D115" s="1" t="str">
        <f>"20160601"</f>
        <v>20160601</v>
      </c>
      <c r="E115" s="4" t="s">
        <v>550</v>
      </c>
      <c r="F115" s="3" t="s">
        <v>549</v>
      </c>
      <c r="G115" s="1" t="s">
        <v>2155</v>
      </c>
      <c r="H115" s="14" t="s">
        <v>2478</v>
      </c>
      <c r="I115" s="1" t="s">
        <v>2495</v>
      </c>
      <c r="J115" s="1" t="s">
        <v>2498</v>
      </c>
      <c r="L115" s="1"/>
    </row>
    <row r="116" spans="1:12" ht="70">
      <c r="A116" s="1" t="s">
        <v>551</v>
      </c>
      <c r="B116" s="4" t="s">
        <v>552</v>
      </c>
      <c r="C116" s="1" t="s">
        <v>553</v>
      </c>
      <c r="D116" s="1" t="str">
        <f>"20171201"</f>
        <v>20171201</v>
      </c>
      <c r="E116" s="4" t="s">
        <v>554</v>
      </c>
      <c r="F116" s="3" t="s">
        <v>31</v>
      </c>
      <c r="G116" s="1" t="s">
        <v>2155</v>
      </c>
      <c r="H116" s="14" t="s">
        <v>2227</v>
      </c>
      <c r="I116" s="1" t="s">
        <v>2468</v>
      </c>
      <c r="J116" s="1" t="s">
        <v>2533</v>
      </c>
      <c r="K116" s="1" t="s">
        <v>2502</v>
      </c>
      <c r="L116" s="1"/>
    </row>
    <row r="117" spans="1:12" ht="30">
      <c r="A117" s="1" t="s">
        <v>555</v>
      </c>
      <c r="B117" s="4" t="s">
        <v>556</v>
      </c>
      <c r="C117" s="1" t="s">
        <v>408</v>
      </c>
      <c r="D117" s="1" t="str">
        <f>"20150123"</f>
        <v>20150123</v>
      </c>
      <c r="E117" s="4" t="s">
        <v>558</v>
      </c>
      <c r="F117" s="3" t="s">
        <v>557</v>
      </c>
      <c r="G117" s="1" t="s">
        <v>2155</v>
      </c>
      <c r="H117" s="14" t="s">
        <v>5</v>
      </c>
      <c r="I117" s="1" t="s">
        <v>2165</v>
      </c>
      <c r="J117" s="1" t="s">
        <v>2515</v>
      </c>
      <c r="L117" s="1"/>
    </row>
    <row r="118" spans="1:12" ht="70">
      <c r="A118" s="1" t="s">
        <v>559</v>
      </c>
      <c r="B118" s="4" t="s">
        <v>560</v>
      </c>
      <c r="C118" s="1" t="s">
        <v>207</v>
      </c>
      <c r="D118" s="1" t="str">
        <f>"20151201"</f>
        <v>20151201</v>
      </c>
      <c r="E118" s="4" t="s">
        <v>562</v>
      </c>
      <c r="F118" s="3" t="s">
        <v>561</v>
      </c>
      <c r="G118" s="1" t="s">
        <v>2155</v>
      </c>
      <c r="H118" s="14" t="s">
        <v>2226</v>
      </c>
      <c r="I118" s="1" t="s">
        <v>2535</v>
      </c>
      <c r="J118" s="1" t="s">
        <v>2469</v>
      </c>
      <c r="L118" s="1"/>
    </row>
    <row r="119" spans="1:12" ht="42">
      <c r="A119" s="1" t="s">
        <v>563</v>
      </c>
      <c r="B119" s="4" t="s">
        <v>564</v>
      </c>
      <c r="C119" s="1" t="s">
        <v>470</v>
      </c>
      <c r="D119" s="1" t="str">
        <f>"20180801"</f>
        <v>20180801</v>
      </c>
      <c r="E119" s="4" t="s">
        <v>566</v>
      </c>
      <c r="F119" s="3" t="s">
        <v>565</v>
      </c>
      <c r="G119" s="1" t="s">
        <v>2155</v>
      </c>
      <c r="H119" s="14" t="s">
        <v>2335</v>
      </c>
      <c r="I119" s="1" t="s">
        <v>2535</v>
      </c>
      <c r="J119" s="1" t="s">
        <v>2469</v>
      </c>
      <c r="L119" s="1"/>
    </row>
    <row r="120" spans="1:12" ht="30">
      <c r="A120" s="1" t="s">
        <v>567</v>
      </c>
      <c r="B120" s="4" t="s">
        <v>568</v>
      </c>
      <c r="C120" s="1" t="s">
        <v>251</v>
      </c>
      <c r="D120" s="1" t="str">
        <f>"20161101"</f>
        <v>20161101</v>
      </c>
      <c r="E120" s="4" t="s">
        <v>570</v>
      </c>
      <c r="F120" s="3" t="s">
        <v>569</v>
      </c>
      <c r="G120" s="7" t="s">
        <v>2155</v>
      </c>
      <c r="H120" s="15" t="s">
        <v>5</v>
      </c>
      <c r="I120" s="7" t="s">
        <v>5</v>
      </c>
      <c r="J120" s="7" t="s">
        <v>5</v>
      </c>
      <c r="K120" s="7"/>
      <c r="L120" s="1" t="s">
        <v>2336</v>
      </c>
    </row>
    <row r="121" spans="1:12" ht="42">
      <c r="A121" s="1" t="s">
        <v>571</v>
      </c>
      <c r="B121" s="4" t="s">
        <v>572</v>
      </c>
      <c r="C121" s="1" t="s">
        <v>107</v>
      </c>
      <c r="D121" s="1" t="str">
        <f>"20161201"</f>
        <v>20161201</v>
      </c>
      <c r="E121" s="4" t="s">
        <v>574</v>
      </c>
      <c r="F121" s="3" t="s">
        <v>573</v>
      </c>
      <c r="G121" s="1" t="s">
        <v>2155</v>
      </c>
      <c r="H121" s="14" t="s">
        <v>2228</v>
      </c>
      <c r="I121" s="1" t="s">
        <v>2535</v>
      </c>
      <c r="J121" s="1" t="s">
        <v>2207</v>
      </c>
    </row>
    <row r="122" spans="1:12" ht="56">
      <c r="A122" s="1" t="s">
        <v>575</v>
      </c>
      <c r="B122" s="4" t="s">
        <v>576</v>
      </c>
      <c r="C122" s="1" t="s">
        <v>87</v>
      </c>
      <c r="D122" s="1" t="str">
        <f>"20180201"</f>
        <v>20180201</v>
      </c>
      <c r="E122" s="4" t="s">
        <v>578</v>
      </c>
      <c r="F122" s="3" t="s">
        <v>577</v>
      </c>
      <c r="G122" s="1" t="s">
        <v>2155</v>
      </c>
      <c r="H122" s="14" t="s">
        <v>2229</v>
      </c>
      <c r="I122" s="1" t="s">
        <v>2535</v>
      </c>
      <c r="J122" s="1" t="s">
        <v>2515</v>
      </c>
      <c r="L122" s="1"/>
    </row>
    <row r="123" spans="1:12" ht="30">
      <c r="A123" s="1" t="s">
        <v>579</v>
      </c>
      <c r="B123" s="4" t="s">
        <v>580</v>
      </c>
      <c r="C123" s="1" t="s">
        <v>581</v>
      </c>
      <c r="D123" s="1" t="str">
        <f>"20120101"</f>
        <v>20120101</v>
      </c>
      <c r="E123" s="4" t="s">
        <v>583</v>
      </c>
      <c r="F123" s="3" t="s">
        <v>582</v>
      </c>
      <c r="G123" s="1" t="s">
        <v>2155</v>
      </c>
      <c r="H123" s="14" t="s">
        <v>2230</v>
      </c>
      <c r="I123" s="1" t="s">
        <v>2514</v>
      </c>
      <c r="J123" s="1" t="s">
        <v>2515</v>
      </c>
      <c r="L123" s="1"/>
    </row>
    <row r="124" spans="1:12" ht="56">
      <c r="A124" s="1" t="s">
        <v>2492</v>
      </c>
      <c r="B124" s="4" t="s">
        <v>584</v>
      </c>
      <c r="C124" s="1" t="s">
        <v>585</v>
      </c>
      <c r="D124" s="1" t="str">
        <f>"20060401"</f>
        <v>20060401</v>
      </c>
      <c r="E124" s="4" t="s">
        <v>586</v>
      </c>
      <c r="F124" s="3" t="s">
        <v>5</v>
      </c>
      <c r="G124" s="7" t="s">
        <v>2155</v>
      </c>
      <c r="H124" s="15" t="s">
        <v>2201</v>
      </c>
      <c r="I124" s="7" t="s">
        <v>2478</v>
      </c>
      <c r="J124" s="7" t="s">
        <v>2478</v>
      </c>
      <c r="K124" s="7"/>
      <c r="L124" s="1" t="s">
        <v>2479</v>
      </c>
    </row>
    <row r="125" spans="1:12" ht="30">
      <c r="A125" s="1" t="s">
        <v>587</v>
      </c>
      <c r="B125" s="4" t="s">
        <v>588</v>
      </c>
      <c r="C125" s="1" t="s">
        <v>120</v>
      </c>
      <c r="D125" s="1" t="str">
        <f>"20051201"</f>
        <v>20051201</v>
      </c>
      <c r="E125" s="4" t="s">
        <v>590</v>
      </c>
      <c r="F125" s="3" t="s">
        <v>589</v>
      </c>
      <c r="G125" s="7" t="s">
        <v>2155</v>
      </c>
      <c r="H125" s="15" t="s">
        <v>5</v>
      </c>
      <c r="I125" s="7" t="s">
        <v>5</v>
      </c>
      <c r="J125" s="7" t="s">
        <v>5</v>
      </c>
      <c r="K125" s="7"/>
      <c r="L125" s="1" t="s">
        <v>2152</v>
      </c>
    </row>
    <row r="126" spans="1:12" ht="56">
      <c r="A126" s="1" t="s">
        <v>591</v>
      </c>
      <c r="B126" s="4" t="s">
        <v>592</v>
      </c>
      <c r="C126" s="1" t="s">
        <v>593</v>
      </c>
      <c r="D126" s="1" t="str">
        <f>"20150801"</f>
        <v>20150801</v>
      </c>
      <c r="E126" s="4" t="s">
        <v>595</v>
      </c>
      <c r="F126" s="3" t="s">
        <v>594</v>
      </c>
      <c r="G126" s="7" t="s">
        <v>2155</v>
      </c>
      <c r="H126" s="15" t="s">
        <v>2231</v>
      </c>
      <c r="I126" s="7" t="s">
        <v>2157</v>
      </c>
      <c r="J126" s="7" t="s">
        <v>2157</v>
      </c>
      <c r="K126" s="7"/>
      <c r="L126" s="1"/>
    </row>
    <row r="127" spans="1:12" ht="30">
      <c r="A127" s="1" t="s">
        <v>596</v>
      </c>
      <c r="B127" s="4" t="s">
        <v>597</v>
      </c>
      <c r="C127" s="1" t="s">
        <v>320</v>
      </c>
      <c r="D127" s="1" t="str">
        <f>"20200813"</f>
        <v>20200813</v>
      </c>
      <c r="E127" s="4" t="s">
        <v>599</v>
      </c>
      <c r="F127" s="3" t="s">
        <v>598</v>
      </c>
      <c r="G127" s="7" t="s">
        <v>2155</v>
      </c>
      <c r="H127" s="15" t="s">
        <v>5</v>
      </c>
      <c r="I127" s="7" t="s">
        <v>5</v>
      </c>
      <c r="J127" s="7" t="s">
        <v>5</v>
      </c>
      <c r="K127" s="7"/>
      <c r="L127" s="1" t="s">
        <v>2152</v>
      </c>
    </row>
    <row r="128" spans="1:12" ht="45">
      <c r="A128" s="1" t="s">
        <v>600</v>
      </c>
      <c r="B128" s="4" t="s">
        <v>601</v>
      </c>
      <c r="C128" s="1" t="s">
        <v>602</v>
      </c>
      <c r="D128" s="1" t="str">
        <f>"20190101"</f>
        <v>20190101</v>
      </c>
      <c r="E128" s="4" t="s">
        <v>604</v>
      </c>
      <c r="F128" s="3" t="s">
        <v>603</v>
      </c>
      <c r="G128" s="7" t="s">
        <v>2155</v>
      </c>
      <c r="H128" s="15" t="s">
        <v>5</v>
      </c>
      <c r="I128" s="7" t="s">
        <v>2157</v>
      </c>
      <c r="J128" s="7" t="s">
        <v>2157</v>
      </c>
      <c r="K128" s="7"/>
      <c r="L128" s="1"/>
    </row>
    <row r="129" spans="1:12" ht="45">
      <c r="A129" s="1" t="s">
        <v>605</v>
      </c>
      <c r="B129" s="4" t="s">
        <v>606</v>
      </c>
      <c r="C129" s="1" t="s">
        <v>408</v>
      </c>
      <c r="D129" s="1" t="str">
        <f>"20180419"</f>
        <v>20180419</v>
      </c>
      <c r="E129" s="4" t="s">
        <v>608</v>
      </c>
      <c r="F129" s="3" t="s">
        <v>607</v>
      </c>
      <c r="G129" s="1" t="s">
        <v>2155</v>
      </c>
      <c r="H129" s="14" t="s">
        <v>5</v>
      </c>
      <c r="I129" s="1" t="s">
        <v>2514</v>
      </c>
      <c r="J129" s="1" t="s">
        <v>2515</v>
      </c>
      <c r="L129" s="1"/>
    </row>
    <row r="130" spans="1:12" ht="70">
      <c r="A130" s="1" t="s">
        <v>609</v>
      </c>
      <c r="B130" s="4" t="s">
        <v>610</v>
      </c>
      <c r="C130" s="1" t="s">
        <v>611</v>
      </c>
      <c r="D130" s="1" t="str">
        <f>"20170601"</f>
        <v>20170601</v>
      </c>
      <c r="E130" s="4" t="s">
        <v>613</v>
      </c>
      <c r="F130" s="3" t="s">
        <v>612</v>
      </c>
      <c r="G130" s="1" t="s">
        <v>2155</v>
      </c>
      <c r="H130" s="14" t="s">
        <v>2248</v>
      </c>
      <c r="I130" s="1" t="s">
        <v>2535</v>
      </c>
      <c r="J130" s="1" t="s">
        <v>2515</v>
      </c>
      <c r="L130" s="1"/>
    </row>
    <row r="131" spans="1:12" ht="98">
      <c r="A131" s="1" t="s">
        <v>614</v>
      </c>
      <c r="B131" s="4" t="s">
        <v>615</v>
      </c>
      <c r="C131" s="1" t="s">
        <v>616</v>
      </c>
      <c r="D131" s="1" t="str">
        <f>"20170727"</f>
        <v>20170727</v>
      </c>
      <c r="E131" s="4" t="s">
        <v>618</v>
      </c>
      <c r="F131" s="3" t="s">
        <v>617</v>
      </c>
      <c r="G131" s="1" t="s">
        <v>2155</v>
      </c>
      <c r="H131" s="14" t="s">
        <v>2249</v>
      </c>
      <c r="I131" s="1" t="s">
        <v>2535</v>
      </c>
      <c r="J131" s="1" t="s">
        <v>2469</v>
      </c>
      <c r="L131" s="1"/>
    </row>
    <row r="132" spans="1:12" ht="56">
      <c r="A132" s="1" t="s">
        <v>619</v>
      </c>
      <c r="B132" s="4" t="s">
        <v>620</v>
      </c>
      <c r="C132" s="1" t="s">
        <v>87</v>
      </c>
      <c r="D132" s="1" t="str">
        <f>"20161201"</f>
        <v>20161201</v>
      </c>
      <c r="E132" s="4" t="s">
        <v>622</v>
      </c>
      <c r="F132" s="3" t="s">
        <v>621</v>
      </c>
      <c r="G132" s="1" t="s">
        <v>2155</v>
      </c>
      <c r="H132" s="14" t="s">
        <v>2250</v>
      </c>
      <c r="I132" s="1" t="s">
        <v>2535</v>
      </c>
      <c r="J132" s="1" t="s">
        <v>2515</v>
      </c>
      <c r="L132" s="1"/>
    </row>
    <row r="133" spans="1:12" ht="30">
      <c r="A133" s="1" t="s">
        <v>623</v>
      </c>
      <c r="B133" s="4" t="s">
        <v>624</v>
      </c>
      <c r="C133" s="1" t="s">
        <v>87</v>
      </c>
      <c r="D133" s="1" t="str">
        <f>"20180201"</f>
        <v>20180201</v>
      </c>
      <c r="E133" s="4" t="s">
        <v>626</v>
      </c>
      <c r="F133" s="3" t="s">
        <v>625</v>
      </c>
      <c r="G133" s="7" t="s">
        <v>2155</v>
      </c>
      <c r="H133" s="15" t="s">
        <v>5</v>
      </c>
      <c r="I133" s="7" t="s">
        <v>5</v>
      </c>
      <c r="J133" s="7" t="s">
        <v>5</v>
      </c>
      <c r="K133" s="7"/>
      <c r="L133" s="1" t="s">
        <v>2352</v>
      </c>
    </row>
    <row r="134" spans="1:12" ht="84">
      <c r="A134" s="1" t="s">
        <v>70</v>
      </c>
      <c r="B134" s="4" t="s">
        <v>627</v>
      </c>
      <c r="C134" s="1" t="s">
        <v>628</v>
      </c>
      <c r="D134" s="1" t="str">
        <f>"20190615"</f>
        <v>20190615</v>
      </c>
      <c r="E134" s="4" t="s">
        <v>629</v>
      </c>
      <c r="F134" s="3" t="s">
        <v>76</v>
      </c>
      <c r="G134" s="1" t="s">
        <v>2155</v>
      </c>
      <c r="H134" s="14" t="s">
        <v>2251</v>
      </c>
      <c r="I134" s="1" t="s">
        <v>2175</v>
      </c>
      <c r="J134" s="1" t="s">
        <v>2175</v>
      </c>
      <c r="L134" s="1"/>
    </row>
    <row r="135" spans="1:12" ht="84">
      <c r="A135" s="1" t="s">
        <v>2472</v>
      </c>
      <c r="B135" s="4" t="s">
        <v>630</v>
      </c>
      <c r="C135" s="1" t="s">
        <v>107</v>
      </c>
      <c r="D135" s="1" t="str">
        <f>"20180601"</f>
        <v>20180601</v>
      </c>
      <c r="E135" s="4" t="s">
        <v>632</v>
      </c>
      <c r="F135" s="3" t="s">
        <v>631</v>
      </c>
      <c r="G135" s="1" t="s">
        <v>2155</v>
      </c>
      <c r="H135" s="14" t="s">
        <v>2252</v>
      </c>
      <c r="I135" s="1" t="s">
        <v>2473</v>
      </c>
      <c r="J135" s="1" t="s">
        <v>2473</v>
      </c>
      <c r="L135" s="1"/>
    </row>
    <row r="136" spans="1:12" ht="84">
      <c r="A136" s="1" t="s">
        <v>633</v>
      </c>
      <c r="B136" s="4" t="s">
        <v>634</v>
      </c>
      <c r="C136" s="1" t="s">
        <v>120</v>
      </c>
      <c r="D136" s="1" t="str">
        <f>"20170901"</f>
        <v>20170901</v>
      </c>
      <c r="E136" s="4" t="s">
        <v>636</v>
      </c>
      <c r="F136" s="3" t="s">
        <v>635</v>
      </c>
      <c r="G136" s="1" t="s">
        <v>2155</v>
      </c>
      <c r="H136" s="14" t="s">
        <v>2253</v>
      </c>
      <c r="I136" s="1" t="s">
        <v>2535</v>
      </c>
      <c r="J136" s="1" t="s">
        <v>2515</v>
      </c>
    </row>
    <row r="137" spans="1:12" ht="45">
      <c r="A137" s="1" t="s">
        <v>33</v>
      </c>
      <c r="B137" s="4" t="s">
        <v>637</v>
      </c>
      <c r="C137" s="1" t="s">
        <v>638</v>
      </c>
      <c r="D137" s="1" t="str">
        <f>"20160601"</f>
        <v>20160601</v>
      </c>
      <c r="E137" s="4" t="s">
        <v>639</v>
      </c>
      <c r="F137" s="3" t="s">
        <v>5</v>
      </c>
      <c r="G137" s="1" t="s">
        <v>2155</v>
      </c>
      <c r="H137" s="14" t="s">
        <v>5</v>
      </c>
      <c r="I137" s="1" t="s">
        <v>2535</v>
      </c>
      <c r="J137" s="1" t="s">
        <v>2516</v>
      </c>
      <c r="L137" s="1"/>
    </row>
    <row r="138" spans="1:12" ht="45">
      <c r="A138" s="1" t="s">
        <v>640</v>
      </c>
      <c r="B138" s="4" t="s">
        <v>641</v>
      </c>
      <c r="C138" s="1" t="s">
        <v>642</v>
      </c>
      <c r="D138" s="1" t="str">
        <f>"20171001"</f>
        <v>20171001</v>
      </c>
      <c r="E138" s="4" t="s">
        <v>644</v>
      </c>
      <c r="F138" s="3" t="s">
        <v>643</v>
      </c>
      <c r="G138" s="7" t="s">
        <v>2155</v>
      </c>
      <c r="H138" s="15" t="s">
        <v>5</v>
      </c>
      <c r="I138" s="7" t="s">
        <v>5</v>
      </c>
      <c r="J138" s="7" t="s">
        <v>5</v>
      </c>
      <c r="K138" s="7"/>
      <c r="L138" s="1" t="s">
        <v>2152</v>
      </c>
    </row>
    <row r="139" spans="1:12" ht="70">
      <c r="A139" s="1" t="s">
        <v>645</v>
      </c>
      <c r="B139" s="4" t="s">
        <v>646</v>
      </c>
      <c r="C139" s="1" t="s">
        <v>647</v>
      </c>
      <c r="D139" s="1" t="str">
        <f>"20170201"</f>
        <v>20170201</v>
      </c>
      <c r="E139" s="4" t="s">
        <v>648</v>
      </c>
      <c r="F139" s="3" t="s">
        <v>5</v>
      </c>
      <c r="G139" s="1" t="s">
        <v>2155</v>
      </c>
      <c r="H139" s="14" t="s">
        <v>2370</v>
      </c>
      <c r="I139" s="1" t="s">
        <v>2175</v>
      </c>
      <c r="J139" s="1" t="s">
        <v>2175</v>
      </c>
      <c r="L139" s="1"/>
    </row>
    <row r="140" spans="1:12" ht="45">
      <c r="A140" s="1" t="s">
        <v>649</v>
      </c>
      <c r="B140" s="4" t="s">
        <v>384</v>
      </c>
      <c r="C140" s="1" t="s">
        <v>107</v>
      </c>
      <c r="D140" s="1" t="str">
        <f>"20170601"</f>
        <v>20170601</v>
      </c>
      <c r="E140" s="4" t="s">
        <v>651</v>
      </c>
      <c r="F140" s="3" t="s">
        <v>650</v>
      </c>
      <c r="G140" s="1" t="s">
        <v>2155</v>
      </c>
      <c r="H140" s="14" t="s">
        <v>2254</v>
      </c>
      <c r="I140" s="1" t="s">
        <v>2175</v>
      </c>
      <c r="J140" s="1" t="s">
        <v>2175</v>
      </c>
      <c r="L140" s="1" t="s">
        <v>2353</v>
      </c>
    </row>
    <row r="141" spans="1:12" ht="42">
      <c r="A141" s="1" t="s">
        <v>652</v>
      </c>
      <c r="B141" s="4" t="s">
        <v>653</v>
      </c>
      <c r="C141" s="1" t="s">
        <v>107</v>
      </c>
      <c r="D141" s="1" t="str">
        <f>"20191201"</f>
        <v>20191201</v>
      </c>
      <c r="E141" s="4" t="s">
        <v>655</v>
      </c>
      <c r="F141" s="3" t="s">
        <v>654</v>
      </c>
      <c r="G141" s="1" t="s">
        <v>2155</v>
      </c>
      <c r="H141" s="14" t="s">
        <v>2255</v>
      </c>
      <c r="I141" s="1" t="s">
        <v>2467</v>
      </c>
      <c r="J141" s="1" t="s">
        <v>2515</v>
      </c>
      <c r="L141" s="1"/>
    </row>
    <row r="142" spans="1:12" ht="70">
      <c r="A142" s="1" t="s">
        <v>656</v>
      </c>
      <c r="B142" s="4" t="s">
        <v>657</v>
      </c>
      <c r="C142" s="1" t="s">
        <v>642</v>
      </c>
      <c r="D142" s="1" t="str">
        <f>"20190827"</f>
        <v>20190827</v>
      </c>
      <c r="E142" s="4" t="s">
        <v>659</v>
      </c>
      <c r="F142" s="3" t="s">
        <v>658</v>
      </c>
      <c r="G142" s="1" t="s">
        <v>2155</v>
      </c>
      <c r="H142" s="14" t="s">
        <v>2256</v>
      </c>
      <c r="I142" s="1" t="s">
        <v>2535</v>
      </c>
      <c r="J142" s="1" t="s">
        <v>2529</v>
      </c>
      <c r="L142" s="1"/>
    </row>
    <row r="143" spans="1:12" ht="42">
      <c r="A143" s="1" t="s">
        <v>2474</v>
      </c>
      <c r="B143" s="4" t="s">
        <v>660</v>
      </c>
      <c r="C143" s="1" t="s">
        <v>194</v>
      </c>
      <c r="D143" s="1" t="str">
        <f>"20100101"</f>
        <v>20100101</v>
      </c>
      <c r="E143" s="4" t="s">
        <v>662</v>
      </c>
      <c r="F143" s="3" t="s">
        <v>661</v>
      </c>
      <c r="G143" s="1" t="s">
        <v>2155</v>
      </c>
      <c r="H143" s="14" t="s">
        <v>2257</v>
      </c>
      <c r="I143" s="1" t="s">
        <v>2475</v>
      </c>
      <c r="J143" s="1" t="s">
        <v>2516</v>
      </c>
      <c r="L143" s="1"/>
    </row>
    <row r="144" spans="1:12" ht="56">
      <c r="A144" s="1" t="s">
        <v>43</v>
      </c>
      <c r="B144" s="4" t="s">
        <v>663</v>
      </c>
      <c r="C144" s="1" t="s">
        <v>664</v>
      </c>
      <c r="D144" s="1" t="str">
        <f>"20161101"</f>
        <v>20161101</v>
      </c>
      <c r="E144" s="4" t="s">
        <v>665</v>
      </c>
      <c r="F144" s="3" t="s">
        <v>42</v>
      </c>
      <c r="G144" s="1" t="s">
        <v>2155</v>
      </c>
      <c r="H144" s="14" t="s">
        <v>2258</v>
      </c>
      <c r="I144" s="1" t="s">
        <v>2514</v>
      </c>
      <c r="J144" s="1" t="s">
        <v>2469</v>
      </c>
      <c r="L144" s="1"/>
    </row>
    <row r="145" spans="1:12" ht="56">
      <c r="A145" s="1" t="s">
        <v>666</v>
      </c>
      <c r="B145" s="4" t="s">
        <v>667</v>
      </c>
      <c r="C145" s="1" t="s">
        <v>668</v>
      </c>
      <c r="D145" s="1" t="str">
        <f>"20171201"</f>
        <v>20171201</v>
      </c>
      <c r="E145" s="4" t="s">
        <v>670</v>
      </c>
      <c r="F145" s="3" t="s">
        <v>669</v>
      </c>
      <c r="G145" s="1" t="s">
        <v>2155</v>
      </c>
      <c r="H145" s="14" t="s">
        <v>2259</v>
      </c>
      <c r="I145" s="1" t="s">
        <v>2514</v>
      </c>
      <c r="J145" s="1" t="s">
        <v>2515</v>
      </c>
      <c r="L145" s="1"/>
    </row>
    <row r="146" spans="1:12" ht="45">
      <c r="A146" s="1" t="s">
        <v>671</v>
      </c>
      <c r="B146" s="4" t="s">
        <v>672</v>
      </c>
      <c r="C146" s="1" t="s">
        <v>107</v>
      </c>
      <c r="D146" s="1" t="str">
        <f>"20190901"</f>
        <v>20190901</v>
      </c>
      <c r="E146" s="4" t="s">
        <v>674</v>
      </c>
      <c r="F146" s="3" t="s">
        <v>673</v>
      </c>
      <c r="G146" s="1" t="s">
        <v>2155</v>
      </c>
      <c r="H146" s="14" t="s">
        <v>2260</v>
      </c>
      <c r="I146" s="1" t="s">
        <v>2514</v>
      </c>
      <c r="J146" s="1" t="s">
        <v>2207</v>
      </c>
      <c r="L146" s="1"/>
    </row>
    <row r="147" spans="1:12" ht="56">
      <c r="A147" s="1" t="s">
        <v>675</v>
      </c>
      <c r="B147" s="4" t="s">
        <v>676</v>
      </c>
      <c r="C147" s="1" t="s">
        <v>677</v>
      </c>
      <c r="D147" s="1" t="str">
        <f>"20120101"</f>
        <v>20120101</v>
      </c>
      <c r="E147" s="4" t="s">
        <v>679</v>
      </c>
      <c r="F147" s="3" t="s">
        <v>678</v>
      </c>
      <c r="G147" s="1" t="s">
        <v>2155</v>
      </c>
      <c r="H147" s="14" t="s">
        <v>2261</v>
      </c>
      <c r="I147" s="1" t="s">
        <v>2535</v>
      </c>
      <c r="J147" s="1" t="s">
        <v>2212</v>
      </c>
      <c r="L147" s="1"/>
    </row>
    <row r="148" spans="1:12" ht="70">
      <c r="A148" s="1" t="s">
        <v>680</v>
      </c>
      <c r="B148" s="4" t="s">
        <v>681</v>
      </c>
      <c r="C148" s="1" t="s">
        <v>682</v>
      </c>
      <c r="D148" s="1" t="str">
        <f>"20180701"</f>
        <v>20180701</v>
      </c>
      <c r="E148" s="4" t="s">
        <v>683</v>
      </c>
      <c r="F148" s="3" t="s">
        <v>5</v>
      </c>
      <c r="G148" s="1" t="s">
        <v>2155</v>
      </c>
      <c r="H148" s="14" t="s">
        <v>2371</v>
      </c>
      <c r="I148" s="1" t="s">
        <v>2507</v>
      </c>
      <c r="J148" s="1" t="s">
        <v>2507</v>
      </c>
      <c r="L148" s="1"/>
    </row>
    <row r="149" spans="1:12" ht="56">
      <c r="A149" s="1" t="s">
        <v>684</v>
      </c>
      <c r="B149" s="4" t="s">
        <v>685</v>
      </c>
      <c r="C149" s="1" t="s">
        <v>422</v>
      </c>
      <c r="D149" s="1" t="str">
        <f>"20200301"</f>
        <v>20200301</v>
      </c>
      <c r="E149" s="4" t="s">
        <v>687</v>
      </c>
      <c r="F149" s="3" t="s">
        <v>686</v>
      </c>
      <c r="G149" s="1" t="s">
        <v>2155</v>
      </c>
      <c r="H149" s="14" t="s">
        <v>2194</v>
      </c>
      <c r="I149" s="1" t="s">
        <v>2514</v>
      </c>
      <c r="J149" s="1" t="s">
        <v>2529</v>
      </c>
      <c r="L149" s="1"/>
    </row>
    <row r="150" spans="1:12" ht="30">
      <c r="A150" s="1" t="s">
        <v>688</v>
      </c>
      <c r="B150" s="4" t="s">
        <v>689</v>
      </c>
      <c r="C150" s="1" t="s">
        <v>102</v>
      </c>
      <c r="D150" s="1" t="str">
        <f>"20151201"</f>
        <v>20151201</v>
      </c>
      <c r="E150" s="4" t="s">
        <v>691</v>
      </c>
      <c r="F150" s="3" t="s">
        <v>690</v>
      </c>
      <c r="G150" s="7" t="s">
        <v>2155</v>
      </c>
      <c r="H150" s="15" t="s">
        <v>5</v>
      </c>
      <c r="I150" s="7" t="s">
        <v>5</v>
      </c>
      <c r="J150" s="7" t="s">
        <v>5</v>
      </c>
      <c r="K150" s="7"/>
      <c r="L150" s="1" t="s">
        <v>2152</v>
      </c>
    </row>
    <row r="151" spans="1:12" ht="30">
      <c r="A151" s="1" t="s">
        <v>692</v>
      </c>
      <c r="B151" s="4" t="s">
        <v>693</v>
      </c>
      <c r="C151" s="1" t="s">
        <v>694</v>
      </c>
      <c r="D151" s="1" t="str">
        <f>"20130101"</f>
        <v>20130101</v>
      </c>
      <c r="E151" s="4" t="s">
        <v>695</v>
      </c>
      <c r="F151" s="3" t="s">
        <v>5</v>
      </c>
      <c r="G151" s="1" t="s">
        <v>2155</v>
      </c>
      <c r="H151" s="14" t="s">
        <v>5</v>
      </c>
      <c r="I151" s="1" t="s">
        <v>2165</v>
      </c>
      <c r="J151" s="1" t="s">
        <v>2533</v>
      </c>
      <c r="K151" s="1" t="s">
        <v>2372</v>
      </c>
      <c r="L151" s="1"/>
    </row>
    <row r="152" spans="1:12" ht="30">
      <c r="A152" s="1" t="s">
        <v>696</v>
      </c>
      <c r="B152" s="4" t="s">
        <v>697</v>
      </c>
      <c r="C152" s="1" t="s">
        <v>102</v>
      </c>
      <c r="D152" s="1" t="str">
        <f>"20171201"</f>
        <v>20171201</v>
      </c>
      <c r="E152" s="4" t="s">
        <v>699</v>
      </c>
      <c r="F152" s="3" t="s">
        <v>698</v>
      </c>
      <c r="G152" s="7" t="s">
        <v>2155</v>
      </c>
      <c r="H152" s="15" t="s">
        <v>5</v>
      </c>
      <c r="I152" s="7" t="s">
        <v>5</v>
      </c>
      <c r="J152" s="7" t="s">
        <v>5</v>
      </c>
      <c r="K152" s="7" t="s">
        <v>2506</v>
      </c>
      <c r="L152" s="1" t="s">
        <v>2152</v>
      </c>
    </row>
    <row r="153" spans="1:12" ht="30">
      <c r="A153" s="1" t="s">
        <v>700</v>
      </c>
      <c r="B153" s="4" t="s">
        <v>701</v>
      </c>
      <c r="C153" s="1" t="s">
        <v>87</v>
      </c>
      <c r="D153" s="1" t="str">
        <f>"20180401"</f>
        <v>20180401</v>
      </c>
      <c r="E153" s="4" t="s">
        <v>703</v>
      </c>
      <c r="F153" s="3" t="s">
        <v>702</v>
      </c>
      <c r="G153" s="7" t="s">
        <v>2155</v>
      </c>
      <c r="H153" s="15" t="s">
        <v>5</v>
      </c>
      <c r="I153" s="7" t="s">
        <v>5</v>
      </c>
      <c r="J153" s="7" t="s">
        <v>5</v>
      </c>
      <c r="K153" s="7"/>
      <c r="L153" s="1" t="s">
        <v>2152</v>
      </c>
    </row>
    <row r="154" spans="1:12" ht="15">
      <c r="A154" s="1" t="s">
        <v>704</v>
      </c>
      <c r="B154" s="4" t="s">
        <v>705</v>
      </c>
      <c r="C154" s="1" t="s">
        <v>102</v>
      </c>
      <c r="D154" s="1" t="str">
        <f>"20090901"</f>
        <v>20090901</v>
      </c>
      <c r="E154" s="4" t="s">
        <v>707</v>
      </c>
      <c r="F154" s="3" t="s">
        <v>706</v>
      </c>
      <c r="G154" s="7" t="s">
        <v>2155</v>
      </c>
      <c r="H154" s="15" t="s">
        <v>5</v>
      </c>
      <c r="I154" s="7" t="s">
        <v>5</v>
      </c>
      <c r="J154" s="7" t="s">
        <v>5</v>
      </c>
      <c r="K154" s="7"/>
      <c r="L154" s="1" t="s">
        <v>2152</v>
      </c>
    </row>
    <row r="155" spans="1:12" ht="30">
      <c r="A155" s="1" t="s">
        <v>708</v>
      </c>
      <c r="B155" s="4" t="s">
        <v>709</v>
      </c>
      <c r="C155" s="1" t="s">
        <v>710</v>
      </c>
      <c r="D155" s="1" t="str">
        <f>"20091101"</f>
        <v>20091101</v>
      </c>
      <c r="E155" s="4" t="s">
        <v>712</v>
      </c>
      <c r="F155" s="3" t="s">
        <v>711</v>
      </c>
      <c r="G155" s="7" t="s">
        <v>2155</v>
      </c>
      <c r="H155" s="15" t="s">
        <v>5</v>
      </c>
      <c r="I155" s="7" t="s">
        <v>5</v>
      </c>
      <c r="J155" s="7" t="s">
        <v>5</v>
      </c>
      <c r="K155" s="7"/>
      <c r="L155" s="1" t="s">
        <v>2152</v>
      </c>
    </row>
    <row r="156" spans="1:12" ht="30">
      <c r="A156" s="1" t="s">
        <v>713</v>
      </c>
      <c r="B156" s="4" t="s">
        <v>714</v>
      </c>
      <c r="C156" s="1" t="s">
        <v>251</v>
      </c>
      <c r="D156" s="1" t="str">
        <f>"20050101"</f>
        <v>20050101</v>
      </c>
      <c r="E156" s="4" t="s">
        <v>716</v>
      </c>
      <c r="F156" s="3" t="s">
        <v>715</v>
      </c>
      <c r="G156" s="7" t="s">
        <v>2155</v>
      </c>
      <c r="H156" s="15" t="s">
        <v>5</v>
      </c>
      <c r="I156" s="7" t="s">
        <v>5</v>
      </c>
      <c r="J156" s="7" t="s">
        <v>5</v>
      </c>
      <c r="K156" s="7"/>
      <c r="L156" s="1" t="s">
        <v>2152</v>
      </c>
    </row>
    <row r="157" spans="1:12" ht="42">
      <c r="A157" s="1" t="s">
        <v>717</v>
      </c>
      <c r="B157" s="4" t="s">
        <v>718</v>
      </c>
      <c r="C157" s="1" t="s">
        <v>719</v>
      </c>
      <c r="D157" s="1" t="str">
        <f>"20190122"</f>
        <v>20190122</v>
      </c>
      <c r="E157" s="4" t="s">
        <v>720</v>
      </c>
      <c r="F157" s="3" t="s">
        <v>77</v>
      </c>
      <c r="G157" s="1" t="s">
        <v>2153</v>
      </c>
      <c r="H157" s="14" t="s">
        <v>2262</v>
      </c>
      <c r="I157" s="1" t="s">
        <v>2535</v>
      </c>
      <c r="J157" s="1" t="s">
        <v>2469</v>
      </c>
      <c r="L157" s="1"/>
    </row>
    <row r="158" spans="1:12" ht="45">
      <c r="A158" s="1" t="s">
        <v>2476</v>
      </c>
      <c r="B158" s="4" t="s">
        <v>721</v>
      </c>
      <c r="C158" s="1" t="s">
        <v>87</v>
      </c>
      <c r="D158" s="1" t="str">
        <f>"20110401"</f>
        <v>20110401</v>
      </c>
      <c r="E158" s="4" t="s">
        <v>723</v>
      </c>
      <c r="F158" s="3" t="s">
        <v>722</v>
      </c>
      <c r="G158" s="1" t="s">
        <v>2155</v>
      </c>
      <c r="H158" s="14" t="s">
        <v>2263</v>
      </c>
      <c r="I158" s="1" t="s">
        <v>2535</v>
      </c>
      <c r="J158" s="1" t="s">
        <v>2515</v>
      </c>
      <c r="L158" s="1"/>
    </row>
    <row r="159" spans="1:12" ht="45">
      <c r="A159" s="1" t="s">
        <v>724</v>
      </c>
      <c r="B159" s="4" t="s">
        <v>721</v>
      </c>
      <c r="C159" s="1" t="s">
        <v>87</v>
      </c>
      <c r="D159" s="1" t="str">
        <f>"20110601"</f>
        <v>20110601</v>
      </c>
      <c r="E159" s="4" t="s">
        <v>726</v>
      </c>
      <c r="F159" s="3" t="s">
        <v>725</v>
      </c>
      <c r="G159" s="7" t="s">
        <v>2155</v>
      </c>
      <c r="H159" s="15" t="s">
        <v>5</v>
      </c>
      <c r="I159" s="7" t="s">
        <v>5</v>
      </c>
      <c r="J159" s="7" t="s">
        <v>5</v>
      </c>
      <c r="K159" s="7"/>
      <c r="L159" s="1" t="s">
        <v>2152</v>
      </c>
    </row>
    <row r="160" spans="1:12" ht="56">
      <c r="A160" s="1" t="s">
        <v>727</v>
      </c>
      <c r="B160" s="4" t="s">
        <v>728</v>
      </c>
      <c r="C160" s="1" t="s">
        <v>107</v>
      </c>
      <c r="D160" s="1" t="str">
        <f>"20171201"</f>
        <v>20171201</v>
      </c>
      <c r="E160" s="4" t="s">
        <v>730</v>
      </c>
      <c r="F160" s="3" t="s">
        <v>729</v>
      </c>
      <c r="G160" s="1" t="s">
        <v>2155</v>
      </c>
      <c r="H160" s="14" t="s">
        <v>2264</v>
      </c>
      <c r="I160" s="1" t="s">
        <v>2175</v>
      </c>
      <c r="J160" s="1" t="s">
        <v>2175</v>
      </c>
      <c r="L160" s="1"/>
    </row>
    <row r="161" spans="1:12" ht="30">
      <c r="A161" s="1" t="s">
        <v>2477</v>
      </c>
      <c r="B161" s="4" t="s">
        <v>731</v>
      </c>
      <c r="C161" s="1" t="s">
        <v>732</v>
      </c>
      <c r="D161" s="1" t="str">
        <f>"20070101"</f>
        <v>20070101</v>
      </c>
      <c r="E161" s="4" t="s">
        <v>734</v>
      </c>
      <c r="F161" s="3" t="s">
        <v>733</v>
      </c>
      <c r="G161" s="7" t="s">
        <v>2155</v>
      </c>
      <c r="H161" s="15" t="s">
        <v>5</v>
      </c>
      <c r="I161" s="7" t="s">
        <v>2478</v>
      </c>
      <c r="J161" s="7" t="s">
        <v>2478</v>
      </c>
      <c r="K161" s="7"/>
      <c r="L161" s="1" t="s">
        <v>2479</v>
      </c>
    </row>
    <row r="162" spans="1:12" ht="30">
      <c r="A162" s="1" t="s">
        <v>735</v>
      </c>
      <c r="B162" s="4" t="s">
        <v>736</v>
      </c>
      <c r="C162" s="1" t="s">
        <v>737</v>
      </c>
      <c r="D162" s="1" t="str">
        <f>"20191101"</f>
        <v>20191101</v>
      </c>
      <c r="E162" s="4" t="s">
        <v>738</v>
      </c>
      <c r="F162" s="3" t="s">
        <v>23</v>
      </c>
      <c r="G162" s="1" t="s">
        <v>2155</v>
      </c>
      <c r="H162" s="14" t="s">
        <v>5</v>
      </c>
      <c r="I162" s="1" t="s">
        <v>2468</v>
      </c>
      <c r="J162" s="1" t="s">
        <v>2212</v>
      </c>
      <c r="L162" s="1"/>
    </row>
    <row r="163" spans="1:12" ht="42">
      <c r="A163" s="1" t="s">
        <v>739</v>
      </c>
      <c r="B163" s="4" t="s">
        <v>740</v>
      </c>
      <c r="C163" s="1" t="s">
        <v>97</v>
      </c>
      <c r="D163" s="1" t="str">
        <f>"20120401"</f>
        <v>20120401</v>
      </c>
      <c r="E163" s="4" t="s">
        <v>742</v>
      </c>
      <c r="F163" s="3" t="s">
        <v>741</v>
      </c>
      <c r="G163" s="1" t="s">
        <v>2155</v>
      </c>
      <c r="H163" s="14" t="s">
        <v>2265</v>
      </c>
      <c r="I163" s="1" t="s">
        <v>2535</v>
      </c>
      <c r="J163" s="1" t="s">
        <v>2212</v>
      </c>
      <c r="L163" s="1"/>
    </row>
    <row r="164" spans="1:12" ht="56">
      <c r="A164" s="1" t="s">
        <v>743</v>
      </c>
      <c r="B164" s="4" t="s">
        <v>744</v>
      </c>
      <c r="C164" s="1" t="s">
        <v>745</v>
      </c>
      <c r="D164" s="1" t="str">
        <f>"20200801"</f>
        <v>20200801</v>
      </c>
      <c r="E164" s="4" t="s">
        <v>747</v>
      </c>
      <c r="F164" s="3" t="s">
        <v>746</v>
      </c>
      <c r="G164" s="7" t="s">
        <v>2155</v>
      </c>
      <c r="H164" s="15" t="s">
        <v>2195</v>
      </c>
      <c r="I164" s="7" t="s">
        <v>2157</v>
      </c>
      <c r="J164" s="7" t="s">
        <v>2157</v>
      </c>
      <c r="K164" s="7"/>
      <c r="L164" s="1"/>
    </row>
    <row r="165" spans="1:12" ht="30">
      <c r="A165" s="1" t="s">
        <v>748</v>
      </c>
      <c r="B165" s="4" t="s">
        <v>749</v>
      </c>
      <c r="C165" s="1" t="s">
        <v>750</v>
      </c>
      <c r="D165" s="1" t="str">
        <f>"20181201"</f>
        <v>20181201</v>
      </c>
      <c r="E165" s="4" t="s">
        <v>752</v>
      </c>
      <c r="F165" s="3" t="s">
        <v>751</v>
      </c>
      <c r="G165" s="1" t="s">
        <v>2155</v>
      </c>
      <c r="H165" s="14" t="s">
        <v>2266</v>
      </c>
      <c r="I165" s="1" t="s">
        <v>2535</v>
      </c>
      <c r="J165" s="1" t="s">
        <v>2528</v>
      </c>
      <c r="K165" s="1" t="s">
        <v>2312</v>
      </c>
      <c r="L165" s="1"/>
    </row>
    <row r="166" spans="1:12" ht="56">
      <c r="A166" s="1" t="s">
        <v>753</v>
      </c>
      <c r="B166" s="4" t="s">
        <v>754</v>
      </c>
      <c r="C166" s="1" t="s">
        <v>755</v>
      </c>
      <c r="D166" s="1" t="str">
        <f>"20191001"</f>
        <v>20191001</v>
      </c>
      <c r="E166" s="4" t="s">
        <v>756</v>
      </c>
      <c r="F166" s="3" t="s">
        <v>54</v>
      </c>
      <c r="G166" s="1" t="s">
        <v>2155</v>
      </c>
      <c r="H166" s="14" t="s">
        <v>2267</v>
      </c>
      <c r="I166" s="1" t="s">
        <v>2535</v>
      </c>
      <c r="J166" s="1" t="s">
        <v>2515</v>
      </c>
      <c r="L166" s="1"/>
    </row>
    <row r="167" spans="1:12" ht="30">
      <c r="A167" s="1" t="s">
        <v>757</v>
      </c>
      <c r="B167" s="4" t="s">
        <v>758</v>
      </c>
      <c r="C167" s="1" t="s">
        <v>251</v>
      </c>
      <c r="D167" s="1" t="str">
        <f>"20120201"</f>
        <v>20120201</v>
      </c>
      <c r="E167" s="4" t="s">
        <v>760</v>
      </c>
      <c r="F167" s="3" t="s">
        <v>759</v>
      </c>
      <c r="G167" s="7" t="s">
        <v>2155</v>
      </c>
      <c r="H167" s="15" t="s">
        <v>5</v>
      </c>
      <c r="I167" s="7" t="s">
        <v>5</v>
      </c>
      <c r="J167" s="7" t="s">
        <v>5</v>
      </c>
      <c r="K167" s="7"/>
      <c r="L167" s="1" t="s">
        <v>2152</v>
      </c>
    </row>
    <row r="168" spans="1:12" ht="45">
      <c r="A168" s="1" t="s">
        <v>761</v>
      </c>
      <c r="B168" s="4" t="s">
        <v>762</v>
      </c>
      <c r="C168" s="1" t="s">
        <v>763</v>
      </c>
      <c r="D168" s="1" t="str">
        <f>"20210415"</f>
        <v>20210415</v>
      </c>
      <c r="E168" s="4" t="s">
        <v>765</v>
      </c>
      <c r="F168" s="3" t="s">
        <v>764</v>
      </c>
      <c r="G168" s="1" t="s">
        <v>2155</v>
      </c>
      <c r="H168" s="14" t="s">
        <v>5</v>
      </c>
      <c r="I168" s="1" t="s">
        <v>2535</v>
      </c>
      <c r="J168" s="1" t="s">
        <v>2515</v>
      </c>
      <c r="L168" s="1"/>
    </row>
    <row r="169" spans="1:12" ht="30">
      <c r="A169" s="1" t="s">
        <v>2480</v>
      </c>
      <c r="B169" s="4" t="s">
        <v>766</v>
      </c>
      <c r="C169" s="1" t="s">
        <v>647</v>
      </c>
      <c r="D169" s="1" t="str">
        <f>"20170201"</f>
        <v>20170201</v>
      </c>
      <c r="E169" s="4" t="s">
        <v>767</v>
      </c>
      <c r="F169" s="3" t="s">
        <v>2478</v>
      </c>
      <c r="G169" s="1" t="s">
        <v>2155</v>
      </c>
      <c r="H169" s="14" t="s">
        <v>5</v>
      </c>
      <c r="I169" s="1" t="s">
        <v>2535</v>
      </c>
      <c r="J169" s="1" t="s">
        <v>2515</v>
      </c>
      <c r="L169" s="1"/>
    </row>
    <row r="170" spans="1:12" ht="84">
      <c r="A170" s="1" t="s">
        <v>768</v>
      </c>
      <c r="B170" s="4" t="s">
        <v>149</v>
      </c>
      <c r="C170" s="1" t="s">
        <v>87</v>
      </c>
      <c r="D170" s="1" t="str">
        <f>"20091001"</f>
        <v>20091001</v>
      </c>
      <c r="E170" s="4" t="s">
        <v>769</v>
      </c>
      <c r="F170" s="3" t="s">
        <v>7</v>
      </c>
      <c r="G170" s="1" t="s">
        <v>2155</v>
      </c>
      <c r="H170" s="14" t="s">
        <v>2203</v>
      </c>
      <c r="I170" s="1" t="s">
        <v>2535</v>
      </c>
      <c r="J170" s="1" t="s">
        <v>2515</v>
      </c>
      <c r="L170" s="1"/>
    </row>
    <row r="171" spans="1:12" ht="45">
      <c r="A171" s="1" t="s">
        <v>770</v>
      </c>
      <c r="B171" s="4" t="s">
        <v>771</v>
      </c>
      <c r="C171" s="1" t="s">
        <v>102</v>
      </c>
      <c r="D171" s="1" t="str">
        <f>"20161201"</f>
        <v>20161201</v>
      </c>
      <c r="E171" s="4" t="s">
        <v>773</v>
      </c>
      <c r="F171" s="3" t="s">
        <v>772</v>
      </c>
      <c r="G171" s="7" t="s">
        <v>2155</v>
      </c>
      <c r="H171" s="15" t="s">
        <v>5</v>
      </c>
      <c r="I171" s="7" t="s">
        <v>5</v>
      </c>
      <c r="J171" s="7" t="s">
        <v>5</v>
      </c>
      <c r="K171" s="7"/>
      <c r="L171" s="1" t="s">
        <v>2152</v>
      </c>
    </row>
    <row r="172" spans="1:12" ht="56">
      <c r="A172" s="1" t="s">
        <v>2481</v>
      </c>
      <c r="B172" s="4" t="s">
        <v>774</v>
      </c>
      <c r="C172" s="1" t="s">
        <v>87</v>
      </c>
      <c r="D172" s="1" t="str">
        <f>"20170801"</f>
        <v>20170801</v>
      </c>
      <c r="E172" s="4" t="s">
        <v>776</v>
      </c>
      <c r="F172" s="3" t="s">
        <v>775</v>
      </c>
      <c r="G172" s="1" t="s">
        <v>2155</v>
      </c>
      <c r="H172" s="14" t="s">
        <v>2268</v>
      </c>
      <c r="I172" s="1" t="s">
        <v>2535</v>
      </c>
      <c r="J172" s="1" t="s">
        <v>2515</v>
      </c>
      <c r="L172" s="1"/>
    </row>
    <row r="173" spans="1:12" ht="70">
      <c r="A173" s="1" t="s">
        <v>777</v>
      </c>
      <c r="B173" s="4" t="s">
        <v>778</v>
      </c>
      <c r="C173" s="1" t="s">
        <v>299</v>
      </c>
      <c r="D173" s="1" t="str">
        <f>"20181201"</f>
        <v>20181201</v>
      </c>
      <c r="E173" s="4" t="s">
        <v>779</v>
      </c>
      <c r="F173" s="3" t="s">
        <v>18</v>
      </c>
      <c r="G173" s="1" t="s">
        <v>2153</v>
      </c>
      <c r="H173" s="14" t="s">
        <v>2362</v>
      </c>
      <c r="I173" s="1" t="s">
        <v>2468</v>
      </c>
      <c r="J173" s="1" t="s">
        <v>2207</v>
      </c>
      <c r="L173" s="1"/>
    </row>
    <row r="174" spans="1:12" ht="45">
      <c r="A174" s="1" t="s">
        <v>780</v>
      </c>
      <c r="B174" s="4" t="s">
        <v>781</v>
      </c>
      <c r="C174" s="1" t="s">
        <v>230</v>
      </c>
      <c r="D174" s="1" t="str">
        <f>"20180501"</f>
        <v>20180501</v>
      </c>
      <c r="E174" s="4" t="s">
        <v>782</v>
      </c>
      <c r="G174" s="7" t="s">
        <v>2155</v>
      </c>
      <c r="H174" s="15" t="s">
        <v>5</v>
      </c>
      <c r="I174" s="7" t="s">
        <v>5</v>
      </c>
      <c r="J174" s="7" t="s">
        <v>5</v>
      </c>
      <c r="K174" s="7"/>
      <c r="L174" s="1" t="s">
        <v>2152</v>
      </c>
    </row>
    <row r="175" spans="1:12" ht="84">
      <c r="A175" s="1" t="s">
        <v>783</v>
      </c>
      <c r="B175" s="4" t="s">
        <v>784</v>
      </c>
      <c r="C175" s="1" t="s">
        <v>107</v>
      </c>
      <c r="D175" s="1" t="str">
        <f>"20160901"</f>
        <v>20160901</v>
      </c>
      <c r="E175" s="4" t="s">
        <v>786</v>
      </c>
      <c r="F175" s="3" t="s">
        <v>785</v>
      </c>
      <c r="G175" s="1" t="s">
        <v>2155</v>
      </c>
      <c r="H175" s="14" t="s">
        <v>2269</v>
      </c>
      <c r="I175" s="1" t="s">
        <v>2535</v>
      </c>
      <c r="J175" s="1" t="s">
        <v>2469</v>
      </c>
      <c r="L175" s="1"/>
    </row>
    <row r="176" spans="1:12" ht="30">
      <c r="A176" s="1" t="s">
        <v>787</v>
      </c>
      <c r="B176" s="4" t="s">
        <v>788</v>
      </c>
      <c r="C176" s="1" t="s">
        <v>789</v>
      </c>
      <c r="D176" s="1" t="str">
        <f>"20110601"</f>
        <v>20110601</v>
      </c>
      <c r="E176" s="4" t="s">
        <v>791</v>
      </c>
      <c r="F176" s="3" t="s">
        <v>790</v>
      </c>
      <c r="G176" s="7" t="s">
        <v>2155</v>
      </c>
      <c r="H176" s="15" t="s">
        <v>5</v>
      </c>
      <c r="I176" s="7" t="s">
        <v>5</v>
      </c>
      <c r="J176" s="7" t="s">
        <v>5</v>
      </c>
      <c r="K176" s="7"/>
      <c r="L176" s="1" t="s">
        <v>2152</v>
      </c>
    </row>
    <row r="177" spans="1:12" ht="30">
      <c r="A177" s="1" t="s">
        <v>48</v>
      </c>
      <c r="B177" s="4" t="s">
        <v>792</v>
      </c>
      <c r="C177" s="1" t="s">
        <v>102</v>
      </c>
      <c r="D177" s="1" t="str">
        <f>"20151201"</f>
        <v>20151201</v>
      </c>
      <c r="E177" s="4" t="s">
        <v>793</v>
      </c>
      <c r="F177" s="3" t="s">
        <v>56</v>
      </c>
      <c r="G177" s="7" t="s">
        <v>2155</v>
      </c>
      <c r="H177" s="15" t="s">
        <v>5</v>
      </c>
      <c r="I177" s="7" t="s">
        <v>5</v>
      </c>
      <c r="J177" s="7" t="s">
        <v>5</v>
      </c>
      <c r="K177" s="7"/>
      <c r="L177" s="1" t="s">
        <v>2152</v>
      </c>
    </row>
    <row r="178" spans="1:12" ht="45">
      <c r="A178" s="1" t="s">
        <v>794</v>
      </c>
      <c r="B178" s="4" t="s">
        <v>795</v>
      </c>
      <c r="C178" s="1" t="s">
        <v>102</v>
      </c>
      <c r="D178" s="1" t="str">
        <f>"20131201"</f>
        <v>20131201</v>
      </c>
      <c r="E178" s="4" t="s">
        <v>797</v>
      </c>
      <c r="F178" s="3" t="s">
        <v>796</v>
      </c>
      <c r="G178" s="7" t="s">
        <v>2155</v>
      </c>
      <c r="H178" s="15" t="s">
        <v>5</v>
      </c>
      <c r="I178" s="7" t="s">
        <v>5</v>
      </c>
      <c r="J178" s="7" t="s">
        <v>5</v>
      </c>
      <c r="K178" s="7"/>
      <c r="L178" s="1" t="s">
        <v>2152</v>
      </c>
    </row>
    <row r="179" spans="1:12" ht="42">
      <c r="A179" s="1" t="s">
        <v>798</v>
      </c>
      <c r="B179" s="4" t="s">
        <v>799</v>
      </c>
      <c r="C179" s="1" t="s">
        <v>107</v>
      </c>
      <c r="D179" s="1" t="str">
        <f>"20170901"</f>
        <v>20170901</v>
      </c>
      <c r="E179" s="4" t="s">
        <v>801</v>
      </c>
      <c r="F179" s="3" t="s">
        <v>800</v>
      </c>
      <c r="G179" s="1" t="s">
        <v>2155</v>
      </c>
      <c r="H179" s="14" t="s">
        <v>2270</v>
      </c>
      <c r="I179" s="1" t="s">
        <v>2535</v>
      </c>
      <c r="J179" s="1" t="s">
        <v>2212</v>
      </c>
      <c r="L179" s="1"/>
    </row>
    <row r="180" spans="1:12" ht="42">
      <c r="A180" s="1" t="s">
        <v>802</v>
      </c>
      <c r="B180" s="4" t="s">
        <v>568</v>
      </c>
      <c r="C180" s="1" t="s">
        <v>87</v>
      </c>
      <c r="D180" s="1" t="str">
        <f>"20171201"</f>
        <v>20171201</v>
      </c>
      <c r="E180" s="4" t="s">
        <v>804</v>
      </c>
      <c r="F180" s="3" t="s">
        <v>803</v>
      </c>
      <c r="G180" s="1" t="s">
        <v>2155</v>
      </c>
      <c r="H180" s="14" t="s">
        <v>2271</v>
      </c>
      <c r="I180" s="1" t="s">
        <v>2165</v>
      </c>
      <c r="J180" s="1" t="s">
        <v>2212</v>
      </c>
      <c r="L180" s="1"/>
    </row>
    <row r="181" spans="1:12" ht="70">
      <c r="A181" s="1" t="s">
        <v>22</v>
      </c>
      <c r="B181" s="4" t="s">
        <v>805</v>
      </c>
      <c r="C181" s="1" t="s">
        <v>87</v>
      </c>
      <c r="D181" s="1" t="str">
        <f>"20190815"</f>
        <v>20190815</v>
      </c>
      <c r="E181" s="4" t="s">
        <v>807</v>
      </c>
      <c r="F181" s="3" t="s">
        <v>806</v>
      </c>
      <c r="G181" s="1" t="s">
        <v>2155</v>
      </c>
      <c r="H181" s="14" t="s">
        <v>2272</v>
      </c>
      <c r="I181" s="1" t="s">
        <v>2468</v>
      </c>
      <c r="J181" s="1" t="s">
        <v>2212</v>
      </c>
      <c r="L181" s="1"/>
    </row>
    <row r="182" spans="1:12" ht="30">
      <c r="A182" s="1" t="s">
        <v>808</v>
      </c>
      <c r="B182" s="4" t="s">
        <v>809</v>
      </c>
      <c r="C182" s="1" t="s">
        <v>810</v>
      </c>
      <c r="D182" s="1" t="str">
        <f>"20130901"</f>
        <v>20130901</v>
      </c>
      <c r="E182" s="4" t="s">
        <v>812</v>
      </c>
      <c r="F182" s="3" t="s">
        <v>811</v>
      </c>
      <c r="G182" s="7" t="s">
        <v>2155</v>
      </c>
      <c r="H182" s="15" t="s">
        <v>5</v>
      </c>
      <c r="I182" s="7" t="s">
        <v>5</v>
      </c>
      <c r="J182" s="7" t="s">
        <v>5</v>
      </c>
      <c r="K182" s="7"/>
      <c r="L182" s="1" t="s">
        <v>2152</v>
      </c>
    </row>
    <row r="183" spans="1:12" ht="30">
      <c r="A183" s="1" t="s">
        <v>813</v>
      </c>
      <c r="B183" s="4" t="s">
        <v>814</v>
      </c>
      <c r="C183" s="1" t="s">
        <v>815</v>
      </c>
      <c r="D183" s="1" t="str">
        <f>"20191101"</f>
        <v>20191101</v>
      </c>
      <c r="E183" s="4" t="s">
        <v>817</v>
      </c>
      <c r="F183" s="3" t="s">
        <v>816</v>
      </c>
      <c r="G183" s="1" t="s">
        <v>2155</v>
      </c>
      <c r="H183" s="14" t="s">
        <v>5</v>
      </c>
      <c r="I183" s="1" t="s">
        <v>2468</v>
      </c>
      <c r="J183" s="1" t="s">
        <v>2212</v>
      </c>
      <c r="L183" s="1"/>
    </row>
    <row r="184" spans="1:12" ht="75">
      <c r="A184" s="1" t="s">
        <v>818</v>
      </c>
      <c r="B184" s="4" t="s">
        <v>819</v>
      </c>
      <c r="C184" s="1" t="s">
        <v>107</v>
      </c>
      <c r="D184" s="1" t="str">
        <f>"20170601"</f>
        <v>20170601</v>
      </c>
      <c r="E184" s="4" t="s">
        <v>821</v>
      </c>
      <c r="F184" s="3" t="s">
        <v>820</v>
      </c>
      <c r="G184" s="1" t="s">
        <v>2155</v>
      </c>
      <c r="H184" s="14" t="s">
        <v>2273</v>
      </c>
      <c r="I184" s="1" t="s">
        <v>2175</v>
      </c>
      <c r="J184" s="1" t="s">
        <v>2175</v>
      </c>
      <c r="L184" s="1" t="s">
        <v>2353</v>
      </c>
    </row>
    <row r="185" spans="1:12" ht="98">
      <c r="A185" s="1" t="s">
        <v>822</v>
      </c>
      <c r="B185" s="4" t="s">
        <v>823</v>
      </c>
      <c r="C185" s="1" t="s">
        <v>92</v>
      </c>
      <c r="D185" s="1" t="str">
        <f>"20170501"</f>
        <v>20170501</v>
      </c>
      <c r="E185" s="4" t="s">
        <v>825</v>
      </c>
      <c r="F185" s="3" t="s">
        <v>824</v>
      </c>
      <c r="G185" s="1" t="s">
        <v>2155</v>
      </c>
      <c r="H185" s="14" t="s">
        <v>2274</v>
      </c>
      <c r="I185" s="1" t="s">
        <v>2535</v>
      </c>
      <c r="J185" s="1" t="s">
        <v>2529</v>
      </c>
      <c r="L185" s="1"/>
    </row>
    <row r="186" spans="1:12" ht="60">
      <c r="A186" s="1" t="s">
        <v>826</v>
      </c>
      <c r="B186" s="4" t="s">
        <v>827</v>
      </c>
      <c r="C186" s="1" t="s">
        <v>107</v>
      </c>
      <c r="D186" s="1" t="str">
        <f>"20170901"</f>
        <v>20170901</v>
      </c>
      <c r="E186" s="4" t="s">
        <v>829</v>
      </c>
      <c r="F186" s="3" t="s">
        <v>828</v>
      </c>
      <c r="G186" s="1" t="s">
        <v>2155</v>
      </c>
      <c r="H186" s="14" t="s">
        <v>2275</v>
      </c>
      <c r="I186" s="1" t="s">
        <v>2175</v>
      </c>
      <c r="J186" s="1" t="s">
        <v>2175</v>
      </c>
      <c r="L186" s="1" t="s">
        <v>2353</v>
      </c>
    </row>
    <row r="187" spans="1:12" ht="56">
      <c r="A187" s="1" t="s">
        <v>830</v>
      </c>
      <c r="B187" s="4" t="s">
        <v>831</v>
      </c>
      <c r="C187" s="1" t="s">
        <v>107</v>
      </c>
      <c r="D187" s="1" t="str">
        <f>"20191201"</f>
        <v>20191201</v>
      </c>
      <c r="E187" s="4" t="s">
        <v>833</v>
      </c>
      <c r="F187" s="3" t="s">
        <v>832</v>
      </c>
      <c r="G187" s="1" t="s">
        <v>2155</v>
      </c>
      <c r="H187" s="14" t="s">
        <v>2276</v>
      </c>
      <c r="I187" s="1" t="s">
        <v>2535</v>
      </c>
      <c r="J187" s="1" t="s">
        <v>2529</v>
      </c>
      <c r="L187" s="1"/>
    </row>
    <row r="188" spans="1:12" ht="45">
      <c r="A188" s="1" t="s">
        <v>2482</v>
      </c>
      <c r="B188" s="4" t="s">
        <v>834</v>
      </c>
      <c r="C188" s="1" t="s">
        <v>602</v>
      </c>
      <c r="D188" s="1" t="str">
        <f>"20190101"</f>
        <v>20190101</v>
      </c>
      <c r="E188" s="4" t="s">
        <v>836</v>
      </c>
      <c r="F188" s="3" t="s">
        <v>835</v>
      </c>
      <c r="G188" s="1" t="s">
        <v>2155</v>
      </c>
      <c r="H188" s="14" t="s">
        <v>5</v>
      </c>
      <c r="I188" s="1" t="s">
        <v>2475</v>
      </c>
      <c r="J188" s="1" t="s">
        <v>2516</v>
      </c>
      <c r="L188" s="1"/>
    </row>
    <row r="189" spans="1:12" ht="30">
      <c r="A189" s="1" t="s">
        <v>837</v>
      </c>
      <c r="B189" s="4" t="s">
        <v>838</v>
      </c>
      <c r="C189" s="1" t="s">
        <v>87</v>
      </c>
      <c r="D189" s="1" t="str">
        <f>"20151201"</f>
        <v>20151201</v>
      </c>
      <c r="E189" s="4" t="s">
        <v>840</v>
      </c>
      <c r="F189" s="3" t="s">
        <v>839</v>
      </c>
      <c r="G189" s="7" t="s">
        <v>2155</v>
      </c>
      <c r="H189" s="15" t="s">
        <v>5</v>
      </c>
      <c r="I189" s="7" t="s">
        <v>5</v>
      </c>
      <c r="J189" s="7" t="s">
        <v>5</v>
      </c>
      <c r="K189" s="7"/>
      <c r="L189" s="1" t="s">
        <v>2152</v>
      </c>
    </row>
    <row r="190" spans="1:12" ht="30">
      <c r="A190" s="1" t="s">
        <v>841</v>
      </c>
      <c r="B190" s="4" t="s">
        <v>842</v>
      </c>
      <c r="C190" s="1" t="s">
        <v>87</v>
      </c>
      <c r="D190" s="1" t="str">
        <f>"20171201"</f>
        <v>20171201</v>
      </c>
      <c r="E190" s="4" t="s">
        <v>844</v>
      </c>
      <c r="F190" s="3" t="s">
        <v>843</v>
      </c>
      <c r="G190" s="7" t="s">
        <v>2155</v>
      </c>
      <c r="H190" s="15" t="s">
        <v>5</v>
      </c>
      <c r="I190" s="7" t="s">
        <v>5</v>
      </c>
      <c r="J190" s="7" t="s">
        <v>5</v>
      </c>
      <c r="K190" s="7"/>
      <c r="L190" s="1" t="s">
        <v>2152</v>
      </c>
    </row>
    <row r="191" spans="1:12" ht="30">
      <c r="A191" s="1" t="s">
        <v>845</v>
      </c>
      <c r="B191" s="4" t="s">
        <v>846</v>
      </c>
      <c r="C191" s="1" t="s">
        <v>251</v>
      </c>
      <c r="D191" s="1" t="str">
        <f>"20160401"</f>
        <v>20160401</v>
      </c>
      <c r="E191" s="4" t="s">
        <v>848</v>
      </c>
      <c r="F191" s="3" t="s">
        <v>847</v>
      </c>
      <c r="G191" s="7" t="s">
        <v>2155</v>
      </c>
      <c r="H191" s="15" t="s">
        <v>5</v>
      </c>
      <c r="I191" s="7" t="s">
        <v>5</v>
      </c>
      <c r="J191" s="7" t="s">
        <v>5</v>
      </c>
      <c r="K191" s="7"/>
      <c r="L191" s="1" t="s">
        <v>2152</v>
      </c>
    </row>
    <row r="192" spans="1:12" ht="15">
      <c r="A192" s="1" t="s">
        <v>849</v>
      </c>
      <c r="B192" s="4" t="s">
        <v>850</v>
      </c>
      <c r="C192" s="1" t="s">
        <v>251</v>
      </c>
      <c r="D192" s="1" t="str">
        <f>"20151201"</f>
        <v>20151201</v>
      </c>
      <c r="E192" s="4" t="s">
        <v>852</v>
      </c>
      <c r="F192" s="3" t="s">
        <v>851</v>
      </c>
      <c r="G192" s="7" t="s">
        <v>2155</v>
      </c>
      <c r="H192" s="15" t="s">
        <v>5</v>
      </c>
      <c r="I192" s="7" t="s">
        <v>5</v>
      </c>
      <c r="J192" s="7" t="s">
        <v>5</v>
      </c>
      <c r="K192" s="7"/>
      <c r="L192" s="1" t="s">
        <v>2152</v>
      </c>
    </row>
    <row r="193" spans="1:12" ht="30">
      <c r="A193" s="1" t="s">
        <v>853</v>
      </c>
      <c r="B193" s="4" t="s">
        <v>850</v>
      </c>
      <c r="C193" s="1" t="s">
        <v>251</v>
      </c>
      <c r="D193" s="1" t="str">
        <f>"20160501"</f>
        <v>20160501</v>
      </c>
      <c r="E193" s="4" t="s">
        <v>855</v>
      </c>
      <c r="F193" s="3" t="s">
        <v>854</v>
      </c>
      <c r="G193" s="7" t="s">
        <v>2155</v>
      </c>
      <c r="H193" s="15" t="s">
        <v>5</v>
      </c>
      <c r="I193" s="7" t="s">
        <v>5</v>
      </c>
      <c r="J193" s="7" t="s">
        <v>5</v>
      </c>
      <c r="K193" s="7"/>
      <c r="L193" s="1" t="s">
        <v>2152</v>
      </c>
    </row>
    <row r="194" spans="1:12" ht="30">
      <c r="A194" s="1" t="s">
        <v>856</v>
      </c>
      <c r="B194" s="4" t="s">
        <v>857</v>
      </c>
      <c r="C194" s="1" t="s">
        <v>102</v>
      </c>
      <c r="D194" s="1" t="str">
        <f>"20141201"</f>
        <v>20141201</v>
      </c>
      <c r="E194" s="4" t="s">
        <v>859</v>
      </c>
      <c r="F194" s="3" t="s">
        <v>858</v>
      </c>
      <c r="G194" s="7" t="s">
        <v>2155</v>
      </c>
      <c r="H194" s="15" t="s">
        <v>5</v>
      </c>
      <c r="I194" s="7" t="s">
        <v>5</v>
      </c>
      <c r="J194" s="7" t="s">
        <v>5</v>
      </c>
      <c r="K194" s="7"/>
      <c r="L194" s="1" t="s">
        <v>2152</v>
      </c>
    </row>
    <row r="195" spans="1:12" ht="45">
      <c r="A195" s="1" t="s">
        <v>860</v>
      </c>
      <c r="B195" s="4" t="s">
        <v>861</v>
      </c>
      <c r="C195" s="1" t="s">
        <v>120</v>
      </c>
      <c r="D195" s="1" t="str">
        <f>"20170501"</f>
        <v>20170501</v>
      </c>
      <c r="E195" s="4" t="s">
        <v>863</v>
      </c>
      <c r="F195" s="3" t="s">
        <v>862</v>
      </c>
      <c r="G195" s="7" t="s">
        <v>2155</v>
      </c>
      <c r="H195" s="15" t="s">
        <v>5</v>
      </c>
      <c r="I195" s="7" t="s">
        <v>5</v>
      </c>
      <c r="J195" s="7" t="s">
        <v>5</v>
      </c>
      <c r="K195" s="7"/>
      <c r="L195" s="1" t="s">
        <v>2152</v>
      </c>
    </row>
    <row r="196" spans="1:12" ht="30">
      <c r="A196" s="1" t="s">
        <v>864</v>
      </c>
      <c r="B196" s="4" t="s">
        <v>865</v>
      </c>
      <c r="C196" s="1" t="s">
        <v>230</v>
      </c>
      <c r="D196" s="1" t="str">
        <f>"20180901"</f>
        <v>20180901</v>
      </c>
      <c r="E196" s="4" t="s">
        <v>866</v>
      </c>
      <c r="G196" s="7" t="s">
        <v>2155</v>
      </c>
      <c r="H196" s="15" t="s">
        <v>5</v>
      </c>
      <c r="I196" s="7" t="s">
        <v>5</v>
      </c>
      <c r="J196" s="7" t="s">
        <v>5</v>
      </c>
      <c r="K196" s="7"/>
      <c r="L196" s="1" t="s">
        <v>2152</v>
      </c>
    </row>
    <row r="197" spans="1:12" ht="30">
      <c r="A197" s="1" t="s">
        <v>867</v>
      </c>
      <c r="B197" s="4" t="s">
        <v>868</v>
      </c>
      <c r="C197" s="1" t="s">
        <v>251</v>
      </c>
      <c r="D197" s="1" t="str">
        <f>"20140901"</f>
        <v>20140901</v>
      </c>
      <c r="E197" s="4" t="s">
        <v>870</v>
      </c>
      <c r="F197" s="3" t="s">
        <v>869</v>
      </c>
      <c r="G197" s="7" t="s">
        <v>2155</v>
      </c>
      <c r="H197" s="15" t="s">
        <v>5</v>
      </c>
      <c r="I197" s="7" t="s">
        <v>5</v>
      </c>
      <c r="J197" s="7" t="s">
        <v>5</v>
      </c>
      <c r="K197" s="7"/>
      <c r="L197" s="1" t="s">
        <v>2152</v>
      </c>
    </row>
    <row r="198" spans="1:12" ht="30">
      <c r="A198" s="1" t="s">
        <v>871</v>
      </c>
      <c r="B198" s="4" t="s">
        <v>872</v>
      </c>
      <c r="C198" s="1" t="s">
        <v>251</v>
      </c>
      <c r="D198" s="1" t="str">
        <f>"20141001"</f>
        <v>20141001</v>
      </c>
      <c r="E198" s="4" t="s">
        <v>874</v>
      </c>
      <c r="F198" s="3" t="s">
        <v>873</v>
      </c>
      <c r="G198" s="7" t="s">
        <v>2155</v>
      </c>
      <c r="H198" s="15" t="s">
        <v>5</v>
      </c>
      <c r="I198" s="7" t="s">
        <v>5</v>
      </c>
      <c r="J198" s="7" t="s">
        <v>5</v>
      </c>
      <c r="K198" s="7"/>
      <c r="L198" s="1" t="s">
        <v>2152</v>
      </c>
    </row>
    <row r="199" spans="1:12" ht="15">
      <c r="A199" s="1" t="s">
        <v>875</v>
      </c>
      <c r="B199" s="4" t="s">
        <v>876</v>
      </c>
      <c r="C199" s="1" t="s">
        <v>251</v>
      </c>
      <c r="D199" s="1" t="str">
        <f>"20150701"</f>
        <v>20150701</v>
      </c>
      <c r="E199" s="4" t="s">
        <v>878</v>
      </c>
      <c r="F199" s="3" t="s">
        <v>877</v>
      </c>
      <c r="G199" s="7" t="s">
        <v>2155</v>
      </c>
      <c r="H199" s="15" t="s">
        <v>5</v>
      </c>
      <c r="I199" s="7" t="s">
        <v>5</v>
      </c>
      <c r="J199" s="7" t="s">
        <v>5</v>
      </c>
      <c r="K199" s="7"/>
      <c r="L199" s="1" t="s">
        <v>2152</v>
      </c>
    </row>
    <row r="200" spans="1:12" ht="30">
      <c r="A200" s="1" t="s">
        <v>879</v>
      </c>
      <c r="B200" s="4" t="s">
        <v>880</v>
      </c>
      <c r="C200" s="1" t="s">
        <v>87</v>
      </c>
      <c r="D200" s="1" t="str">
        <f>"20140601"</f>
        <v>20140601</v>
      </c>
      <c r="E200" s="4" t="s">
        <v>882</v>
      </c>
      <c r="F200" s="3" t="s">
        <v>881</v>
      </c>
      <c r="G200" s="7" t="s">
        <v>2155</v>
      </c>
      <c r="H200" s="15" t="s">
        <v>5</v>
      </c>
      <c r="I200" s="7" t="s">
        <v>5</v>
      </c>
      <c r="J200" s="7" t="s">
        <v>5</v>
      </c>
      <c r="K200" s="7"/>
      <c r="L200" s="1" t="s">
        <v>2152</v>
      </c>
    </row>
    <row r="201" spans="1:12" ht="45">
      <c r="A201" s="1" t="s">
        <v>883</v>
      </c>
      <c r="B201" s="4" t="s">
        <v>884</v>
      </c>
      <c r="C201" s="1" t="s">
        <v>102</v>
      </c>
      <c r="D201" s="1" t="str">
        <f>"20100901"</f>
        <v>20100901</v>
      </c>
      <c r="E201" s="4" t="s">
        <v>886</v>
      </c>
      <c r="F201" s="3" t="s">
        <v>885</v>
      </c>
      <c r="G201" s="7" t="s">
        <v>2155</v>
      </c>
      <c r="H201" s="15" t="s">
        <v>5</v>
      </c>
      <c r="I201" s="7" t="s">
        <v>5</v>
      </c>
      <c r="J201" s="7" t="s">
        <v>5</v>
      </c>
      <c r="K201" s="7"/>
      <c r="L201" s="1" t="s">
        <v>2152</v>
      </c>
    </row>
    <row r="202" spans="1:12" ht="30">
      <c r="A202" s="1" t="s">
        <v>887</v>
      </c>
      <c r="B202" s="4" t="s">
        <v>888</v>
      </c>
      <c r="C202" s="1" t="s">
        <v>230</v>
      </c>
      <c r="D202" s="1" t="str">
        <f>"20121001"</f>
        <v>20121001</v>
      </c>
      <c r="E202" s="4" t="s">
        <v>890</v>
      </c>
      <c r="F202" s="3" t="s">
        <v>889</v>
      </c>
      <c r="G202" s="7" t="s">
        <v>2155</v>
      </c>
      <c r="H202" s="15" t="s">
        <v>5</v>
      </c>
      <c r="I202" s="7" t="s">
        <v>5</v>
      </c>
      <c r="J202" s="7" t="s">
        <v>5</v>
      </c>
      <c r="K202" s="7"/>
      <c r="L202" s="1" t="s">
        <v>2152</v>
      </c>
    </row>
    <row r="203" spans="1:12" ht="30">
      <c r="A203" s="1" t="s">
        <v>891</v>
      </c>
      <c r="B203" s="4" t="s">
        <v>892</v>
      </c>
      <c r="C203" s="1" t="s">
        <v>102</v>
      </c>
      <c r="D203" s="1" t="str">
        <f>"20110301"</f>
        <v>20110301</v>
      </c>
      <c r="E203" s="4" t="s">
        <v>894</v>
      </c>
      <c r="F203" s="3" t="s">
        <v>893</v>
      </c>
      <c r="G203" s="7" t="s">
        <v>2155</v>
      </c>
      <c r="H203" s="15" t="s">
        <v>5</v>
      </c>
      <c r="I203" s="7" t="s">
        <v>5</v>
      </c>
      <c r="J203" s="7" t="s">
        <v>5</v>
      </c>
      <c r="K203" s="7"/>
      <c r="L203" s="1" t="s">
        <v>2152</v>
      </c>
    </row>
    <row r="204" spans="1:12" ht="45">
      <c r="A204" s="1" t="s">
        <v>895</v>
      </c>
      <c r="B204" s="4" t="s">
        <v>896</v>
      </c>
      <c r="C204" s="1" t="s">
        <v>102</v>
      </c>
      <c r="D204" s="1" t="str">
        <f>"20151201"</f>
        <v>20151201</v>
      </c>
      <c r="E204" s="4" t="s">
        <v>898</v>
      </c>
      <c r="F204" s="3" t="s">
        <v>897</v>
      </c>
      <c r="G204" s="7" t="s">
        <v>2155</v>
      </c>
      <c r="H204" s="15" t="s">
        <v>5</v>
      </c>
      <c r="I204" s="7" t="s">
        <v>5</v>
      </c>
      <c r="J204" s="7" t="s">
        <v>5</v>
      </c>
      <c r="K204" s="7"/>
      <c r="L204" s="1" t="s">
        <v>2152</v>
      </c>
    </row>
    <row r="205" spans="1:12" ht="30">
      <c r="A205" s="1" t="s">
        <v>899</v>
      </c>
      <c r="B205" s="4" t="s">
        <v>900</v>
      </c>
      <c r="C205" s="1" t="s">
        <v>102</v>
      </c>
      <c r="D205" s="1" t="str">
        <f>"20180301"</f>
        <v>20180301</v>
      </c>
      <c r="E205" s="4" t="s">
        <v>902</v>
      </c>
      <c r="F205" s="3" t="s">
        <v>901</v>
      </c>
      <c r="G205" s="7" t="s">
        <v>2155</v>
      </c>
      <c r="H205" s="15" t="s">
        <v>5</v>
      </c>
      <c r="I205" s="7" t="s">
        <v>5</v>
      </c>
      <c r="J205" s="7" t="s">
        <v>5</v>
      </c>
      <c r="K205" s="7"/>
      <c r="L205" s="1" t="s">
        <v>2152</v>
      </c>
    </row>
    <row r="206" spans="1:12" ht="30">
      <c r="A206" s="1" t="s">
        <v>903</v>
      </c>
      <c r="B206" s="4" t="s">
        <v>904</v>
      </c>
      <c r="C206" s="1" t="s">
        <v>102</v>
      </c>
      <c r="D206" s="1" t="str">
        <f>"20131201"</f>
        <v>20131201</v>
      </c>
      <c r="E206" s="4" t="s">
        <v>906</v>
      </c>
      <c r="F206" s="3" t="s">
        <v>905</v>
      </c>
      <c r="G206" s="7" t="s">
        <v>2155</v>
      </c>
      <c r="H206" s="15" t="s">
        <v>5</v>
      </c>
      <c r="I206" s="7" t="s">
        <v>5</v>
      </c>
      <c r="J206" s="7" t="s">
        <v>5</v>
      </c>
      <c r="K206" s="7"/>
      <c r="L206" s="1" t="s">
        <v>2152</v>
      </c>
    </row>
    <row r="207" spans="1:12" ht="30">
      <c r="A207" s="1" t="s">
        <v>907</v>
      </c>
      <c r="B207" s="4" t="s">
        <v>908</v>
      </c>
      <c r="C207" s="1" t="s">
        <v>102</v>
      </c>
      <c r="D207" s="1" t="str">
        <f>"20140901"</f>
        <v>20140901</v>
      </c>
      <c r="E207" s="4" t="s">
        <v>910</v>
      </c>
      <c r="F207" s="3" t="s">
        <v>909</v>
      </c>
      <c r="G207" s="7" t="s">
        <v>2155</v>
      </c>
      <c r="H207" s="15" t="s">
        <v>5</v>
      </c>
      <c r="I207" s="7" t="s">
        <v>5</v>
      </c>
      <c r="J207" s="7" t="s">
        <v>5</v>
      </c>
      <c r="K207" s="7"/>
      <c r="L207" s="1" t="s">
        <v>2152</v>
      </c>
    </row>
    <row r="208" spans="1:12" ht="30">
      <c r="A208" s="1" t="s">
        <v>911</v>
      </c>
      <c r="B208" s="4" t="s">
        <v>912</v>
      </c>
      <c r="C208" s="1" t="s">
        <v>320</v>
      </c>
      <c r="D208" s="1" t="str">
        <f>"20210322"</f>
        <v>20210322</v>
      </c>
      <c r="E208" s="4" t="s">
        <v>914</v>
      </c>
      <c r="F208" s="3" t="s">
        <v>913</v>
      </c>
      <c r="G208" s="7" t="s">
        <v>2155</v>
      </c>
      <c r="H208" s="15" t="s">
        <v>5</v>
      </c>
      <c r="I208" s="7" t="s">
        <v>5</v>
      </c>
      <c r="J208" s="7" t="s">
        <v>5</v>
      </c>
      <c r="K208" s="7"/>
      <c r="L208" s="1" t="s">
        <v>2152</v>
      </c>
    </row>
    <row r="209" spans="1:12" ht="30">
      <c r="A209" s="1" t="s">
        <v>915</v>
      </c>
      <c r="B209" s="4" t="s">
        <v>916</v>
      </c>
      <c r="C209" s="1" t="s">
        <v>320</v>
      </c>
      <c r="D209" s="1" t="str">
        <f>"20200201"</f>
        <v>20200201</v>
      </c>
      <c r="E209" s="8" t="s">
        <v>2158</v>
      </c>
      <c r="F209" s="3" t="s">
        <v>917</v>
      </c>
      <c r="G209" s="7" t="s">
        <v>2155</v>
      </c>
      <c r="H209" s="15" t="s">
        <v>5</v>
      </c>
      <c r="I209" s="7" t="s">
        <v>5</v>
      </c>
      <c r="J209" s="7" t="s">
        <v>5</v>
      </c>
      <c r="K209" s="7"/>
      <c r="L209" s="1" t="s">
        <v>2152</v>
      </c>
    </row>
    <row r="210" spans="1:12" ht="56">
      <c r="A210" s="1" t="s">
        <v>918</v>
      </c>
      <c r="B210" s="4" t="s">
        <v>919</v>
      </c>
      <c r="C210" s="1" t="s">
        <v>920</v>
      </c>
      <c r="D210" s="1" t="str">
        <f>"20180827"</f>
        <v>20180827</v>
      </c>
      <c r="E210" s="4" t="s">
        <v>922</v>
      </c>
      <c r="F210" s="3" t="s">
        <v>921</v>
      </c>
      <c r="G210" s="7" t="s">
        <v>2155</v>
      </c>
      <c r="H210" s="15" t="s">
        <v>2524</v>
      </c>
      <c r="I210" s="7" t="s">
        <v>2157</v>
      </c>
      <c r="J210" s="7" t="s">
        <v>2157</v>
      </c>
      <c r="K210" s="7"/>
      <c r="L210" s="1"/>
    </row>
    <row r="211" spans="1:12" ht="42">
      <c r="A211" s="1" t="s">
        <v>923</v>
      </c>
      <c r="B211" s="4" t="s">
        <v>924</v>
      </c>
      <c r="C211" s="1" t="s">
        <v>925</v>
      </c>
      <c r="D211" s="1" t="str">
        <f>"20160801"</f>
        <v>20160801</v>
      </c>
      <c r="E211" s="4" t="s">
        <v>927</v>
      </c>
      <c r="F211" s="3" t="s">
        <v>926</v>
      </c>
      <c r="G211" s="1" t="s">
        <v>2155</v>
      </c>
      <c r="H211" s="14" t="s">
        <v>2277</v>
      </c>
      <c r="I211" s="1" t="s">
        <v>2468</v>
      </c>
      <c r="J211" s="1" t="s">
        <v>2533</v>
      </c>
      <c r="K211" s="1" t="s">
        <v>2506</v>
      </c>
      <c r="L211" s="1"/>
    </row>
    <row r="212" spans="1:12" ht="70">
      <c r="A212" s="1" t="s">
        <v>928</v>
      </c>
      <c r="B212" s="4" t="s">
        <v>929</v>
      </c>
      <c r="C212" s="1" t="s">
        <v>930</v>
      </c>
      <c r="D212" s="1" t="str">
        <f>"20160601"</f>
        <v>20160601</v>
      </c>
      <c r="E212" s="4" t="s">
        <v>931</v>
      </c>
      <c r="F212" s="3" t="s">
        <v>5</v>
      </c>
      <c r="G212" s="7" t="s">
        <v>2155</v>
      </c>
      <c r="H212" s="15" t="s">
        <v>2449</v>
      </c>
      <c r="I212" s="7" t="s">
        <v>2157</v>
      </c>
      <c r="J212" s="7" t="s">
        <v>2157</v>
      </c>
      <c r="K212" s="7"/>
      <c r="L212" s="1"/>
    </row>
    <row r="213" spans="1:12" ht="42">
      <c r="A213" s="1" t="s">
        <v>2483</v>
      </c>
      <c r="B213" s="4" t="s">
        <v>932</v>
      </c>
      <c r="C213" s="1" t="s">
        <v>107</v>
      </c>
      <c r="D213" s="1" t="str">
        <f>"20170901"</f>
        <v>20170901</v>
      </c>
      <c r="E213" s="4" t="s">
        <v>934</v>
      </c>
      <c r="F213" s="3" t="s">
        <v>933</v>
      </c>
      <c r="G213" s="1" t="s">
        <v>2155</v>
      </c>
      <c r="H213" s="14" t="s">
        <v>2278</v>
      </c>
      <c r="I213" s="1" t="s">
        <v>2478</v>
      </c>
      <c r="J213" s="1" t="s">
        <v>2515</v>
      </c>
      <c r="L213" s="1"/>
    </row>
    <row r="214" spans="1:12" ht="30">
      <c r="A214" s="1" t="s">
        <v>935</v>
      </c>
      <c r="B214" s="4" t="s">
        <v>936</v>
      </c>
      <c r="C214" s="1" t="s">
        <v>320</v>
      </c>
      <c r="D214" s="1" t="str">
        <f>"20111201"</f>
        <v>20111201</v>
      </c>
      <c r="E214" s="4" t="s">
        <v>938</v>
      </c>
      <c r="F214" s="3" t="s">
        <v>937</v>
      </c>
      <c r="G214" s="7" t="s">
        <v>2155</v>
      </c>
      <c r="H214" s="15" t="s">
        <v>5</v>
      </c>
      <c r="I214" s="7" t="s">
        <v>5</v>
      </c>
      <c r="J214" s="7" t="s">
        <v>5</v>
      </c>
      <c r="K214" s="7"/>
      <c r="L214" s="1" t="s">
        <v>2152</v>
      </c>
    </row>
    <row r="215" spans="1:12" ht="45">
      <c r="A215" s="1" t="s">
        <v>939</v>
      </c>
      <c r="B215" s="4" t="s">
        <v>940</v>
      </c>
      <c r="C215" s="1" t="s">
        <v>230</v>
      </c>
      <c r="D215" s="1" t="str">
        <f>"20141001"</f>
        <v>20141001</v>
      </c>
      <c r="E215" s="4" t="s">
        <v>942</v>
      </c>
      <c r="F215" s="3" t="s">
        <v>941</v>
      </c>
      <c r="G215" s="7" t="s">
        <v>2155</v>
      </c>
      <c r="H215" s="15" t="s">
        <v>5</v>
      </c>
      <c r="I215" s="7" t="s">
        <v>5</v>
      </c>
      <c r="J215" s="7" t="s">
        <v>5</v>
      </c>
      <c r="K215" s="7"/>
      <c r="L215" s="1" t="s">
        <v>2152</v>
      </c>
    </row>
    <row r="216" spans="1:12" ht="42">
      <c r="A216" s="1" t="s">
        <v>943</v>
      </c>
      <c r="B216" s="4" t="s">
        <v>944</v>
      </c>
      <c r="C216" s="1" t="s">
        <v>945</v>
      </c>
      <c r="D216" s="1" t="str">
        <f>"20180601"</f>
        <v>20180601</v>
      </c>
      <c r="E216" s="4" t="s">
        <v>947</v>
      </c>
      <c r="F216" s="3" t="s">
        <v>946</v>
      </c>
      <c r="G216" s="1" t="s">
        <v>2155</v>
      </c>
      <c r="H216" s="14" t="s">
        <v>2279</v>
      </c>
      <c r="I216" s="1" t="s">
        <v>2535</v>
      </c>
      <c r="J216" s="1" t="s">
        <v>2528</v>
      </c>
      <c r="K216" s="1" t="s">
        <v>2156</v>
      </c>
      <c r="L216" s="1"/>
    </row>
    <row r="217" spans="1:12" ht="30">
      <c r="A217" s="1" t="s">
        <v>948</v>
      </c>
      <c r="B217" s="4" t="s">
        <v>949</v>
      </c>
      <c r="C217" s="1" t="s">
        <v>107</v>
      </c>
      <c r="D217" s="1" t="str">
        <f>"20180601"</f>
        <v>20180601</v>
      </c>
      <c r="E217" s="4" t="s">
        <v>951</v>
      </c>
      <c r="F217" s="3" t="s">
        <v>950</v>
      </c>
      <c r="G217" s="1" t="s">
        <v>2155</v>
      </c>
      <c r="H217" s="14" t="s">
        <v>2280</v>
      </c>
      <c r="I217" s="1" t="s">
        <v>2535</v>
      </c>
      <c r="J217" s="1" t="s">
        <v>2515</v>
      </c>
      <c r="L217" s="1"/>
    </row>
    <row r="218" spans="1:12" ht="30">
      <c r="A218" s="1" t="s">
        <v>952</v>
      </c>
      <c r="B218" s="4" t="s">
        <v>953</v>
      </c>
      <c r="C218" s="1" t="s">
        <v>102</v>
      </c>
      <c r="D218" s="1" t="str">
        <f>"20160601"</f>
        <v>20160601</v>
      </c>
      <c r="E218" s="4" t="s">
        <v>955</v>
      </c>
      <c r="F218" s="3" t="s">
        <v>954</v>
      </c>
      <c r="G218" s="7" t="s">
        <v>2155</v>
      </c>
      <c r="H218" s="15" t="s">
        <v>5</v>
      </c>
      <c r="I218" s="7" t="s">
        <v>5</v>
      </c>
      <c r="J218" s="7" t="s">
        <v>5</v>
      </c>
      <c r="K218" s="7"/>
      <c r="L218" s="1" t="s">
        <v>2152</v>
      </c>
    </row>
    <row r="219" spans="1:12" ht="56">
      <c r="A219" s="1" t="s">
        <v>956</v>
      </c>
      <c r="B219" s="4" t="s">
        <v>957</v>
      </c>
      <c r="C219" s="1" t="s">
        <v>107</v>
      </c>
      <c r="D219" s="1" t="str">
        <f>"20181201"</f>
        <v>20181201</v>
      </c>
      <c r="E219" s="4" t="s">
        <v>959</v>
      </c>
      <c r="F219" s="3" t="s">
        <v>958</v>
      </c>
      <c r="G219" s="1" t="s">
        <v>2155</v>
      </c>
      <c r="H219" s="14" t="s">
        <v>2281</v>
      </c>
      <c r="I219" s="1" t="s">
        <v>2535</v>
      </c>
      <c r="J219" s="1" t="s">
        <v>2469</v>
      </c>
      <c r="L219" s="1"/>
    </row>
    <row r="220" spans="1:12" ht="45">
      <c r="A220" s="1" t="s">
        <v>960</v>
      </c>
      <c r="B220" s="4" t="s">
        <v>961</v>
      </c>
      <c r="C220" s="1" t="s">
        <v>962</v>
      </c>
      <c r="D220" s="1" t="str">
        <f>"20181101"</f>
        <v>20181101</v>
      </c>
      <c r="E220" s="4" t="s">
        <v>964</v>
      </c>
      <c r="F220" s="3" t="s">
        <v>963</v>
      </c>
      <c r="G220" s="1" t="s">
        <v>2155</v>
      </c>
      <c r="H220" s="14" t="s">
        <v>2355</v>
      </c>
      <c r="I220" s="1" t="s">
        <v>2535</v>
      </c>
      <c r="J220" s="1" t="s">
        <v>2469</v>
      </c>
      <c r="L220" s="1"/>
    </row>
    <row r="221" spans="1:12" ht="45">
      <c r="A221" s="1" t="s">
        <v>965</v>
      </c>
      <c r="B221" s="4" t="s">
        <v>966</v>
      </c>
      <c r="C221" s="1" t="s">
        <v>145</v>
      </c>
      <c r="D221" s="1" t="str">
        <f>"20181220"</f>
        <v>20181220</v>
      </c>
      <c r="E221" s="4" t="s">
        <v>968</v>
      </c>
      <c r="F221" s="3" t="s">
        <v>967</v>
      </c>
      <c r="G221" s="1" t="s">
        <v>2155</v>
      </c>
      <c r="H221" s="14" t="s">
        <v>2282</v>
      </c>
      <c r="I221" s="1" t="s">
        <v>2535</v>
      </c>
      <c r="J221" s="1" t="s">
        <v>2508</v>
      </c>
      <c r="L221" s="1"/>
    </row>
    <row r="222" spans="1:12" ht="45">
      <c r="A222" s="1" t="s">
        <v>969</v>
      </c>
      <c r="B222" s="4" t="s">
        <v>970</v>
      </c>
      <c r="C222" s="1" t="s">
        <v>971</v>
      </c>
      <c r="D222" s="1" t="str">
        <f>"20130401"</f>
        <v>20130401</v>
      </c>
      <c r="E222" s="4" t="s">
        <v>973</v>
      </c>
      <c r="F222" s="3" t="s">
        <v>972</v>
      </c>
      <c r="G222" s="1" t="s">
        <v>2155</v>
      </c>
      <c r="H222" s="14" t="s">
        <v>5</v>
      </c>
      <c r="I222" s="1" t="s">
        <v>5</v>
      </c>
      <c r="J222" s="1" t="s">
        <v>2504</v>
      </c>
      <c r="L222" s="1"/>
    </row>
    <row r="223" spans="1:12" ht="84">
      <c r="A223" s="1" t="s">
        <v>974</v>
      </c>
      <c r="B223" s="4" t="s">
        <v>975</v>
      </c>
      <c r="C223" s="1" t="s">
        <v>107</v>
      </c>
      <c r="D223" s="1" t="str">
        <f>"20180301"</f>
        <v>20180301</v>
      </c>
      <c r="E223" s="4" t="s">
        <v>977</v>
      </c>
      <c r="F223" s="3" t="s">
        <v>976</v>
      </c>
      <c r="G223" s="1" t="s">
        <v>2155</v>
      </c>
      <c r="H223" s="14" t="s">
        <v>2283</v>
      </c>
      <c r="I223" s="1" t="s">
        <v>2535</v>
      </c>
      <c r="J223" s="1" t="s">
        <v>2469</v>
      </c>
      <c r="L223" s="1"/>
    </row>
    <row r="224" spans="1:12" ht="56">
      <c r="A224" s="1" t="s">
        <v>978</v>
      </c>
      <c r="B224" s="4" t="s">
        <v>979</v>
      </c>
      <c r="C224" s="1" t="s">
        <v>299</v>
      </c>
      <c r="D224" s="1" t="str">
        <f>"20150701"</f>
        <v>20150701</v>
      </c>
      <c r="E224" s="4" t="s">
        <v>981</v>
      </c>
      <c r="F224" s="3" t="s">
        <v>980</v>
      </c>
      <c r="G224" s="1" t="s">
        <v>2155</v>
      </c>
      <c r="H224" s="14" t="s">
        <v>2284</v>
      </c>
      <c r="I224" s="1" t="s">
        <v>2468</v>
      </c>
      <c r="J224" s="1" t="s">
        <v>2207</v>
      </c>
      <c r="L224" s="1"/>
    </row>
    <row r="225" spans="1:12" ht="56">
      <c r="A225" s="1" t="s">
        <v>982</v>
      </c>
      <c r="B225" s="4" t="s">
        <v>983</v>
      </c>
      <c r="C225" s="1" t="s">
        <v>984</v>
      </c>
      <c r="D225" s="1" t="str">
        <f>"20190401"</f>
        <v>20190401</v>
      </c>
      <c r="E225" s="4" t="s">
        <v>986</v>
      </c>
      <c r="F225" s="3" t="s">
        <v>985</v>
      </c>
      <c r="G225" s="1" t="s">
        <v>2155</v>
      </c>
      <c r="H225" s="14" t="s">
        <v>2285</v>
      </c>
      <c r="I225" s="1" t="s">
        <v>2535</v>
      </c>
      <c r="J225" s="1" t="s">
        <v>2469</v>
      </c>
      <c r="L225" s="1"/>
    </row>
    <row r="226" spans="1:12" ht="30">
      <c r="A226" s="1" t="s">
        <v>987</v>
      </c>
      <c r="B226" s="4" t="s">
        <v>452</v>
      </c>
      <c r="C226" s="1" t="s">
        <v>251</v>
      </c>
      <c r="D226" s="1" t="str">
        <f>"20110101"</f>
        <v>20110101</v>
      </c>
      <c r="E226" s="4" t="s">
        <v>989</v>
      </c>
      <c r="F226" s="3" t="s">
        <v>988</v>
      </c>
      <c r="G226" s="7" t="s">
        <v>2155</v>
      </c>
      <c r="H226" s="15" t="s">
        <v>5</v>
      </c>
      <c r="I226" s="7" t="s">
        <v>5</v>
      </c>
      <c r="J226" s="7" t="s">
        <v>5</v>
      </c>
      <c r="K226" s="7"/>
      <c r="L226" s="1" t="s">
        <v>2152</v>
      </c>
    </row>
    <row r="227" spans="1:12" ht="30">
      <c r="A227" s="1" t="s">
        <v>990</v>
      </c>
      <c r="B227" s="4" t="s">
        <v>991</v>
      </c>
      <c r="C227" s="1" t="s">
        <v>102</v>
      </c>
      <c r="D227" s="1" t="str">
        <f>"20161201"</f>
        <v>20161201</v>
      </c>
      <c r="E227" s="4" t="s">
        <v>993</v>
      </c>
      <c r="F227" s="3" t="s">
        <v>992</v>
      </c>
      <c r="G227" s="7" t="s">
        <v>2155</v>
      </c>
      <c r="H227" s="15" t="s">
        <v>5</v>
      </c>
      <c r="I227" s="7" t="s">
        <v>5</v>
      </c>
      <c r="J227" s="7" t="s">
        <v>5</v>
      </c>
      <c r="K227" s="7"/>
      <c r="L227" s="1" t="s">
        <v>2152</v>
      </c>
    </row>
    <row r="228" spans="1:12" ht="98">
      <c r="A228" s="1" t="s">
        <v>994</v>
      </c>
      <c r="B228" s="4" t="s">
        <v>995</v>
      </c>
      <c r="C228" s="1" t="s">
        <v>251</v>
      </c>
      <c r="D228" s="1" t="str">
        <f>"20171001"</f>
        <v>20171001</v>
      </c>
      <c r="E228" s="4" t="s">
        <v>997</v>
      </c>
      <c r="F228" s="3" t="s">
        <v>996</v>
      </c>
      <c r="G228" s="1" t="s">
        <v>2155</v>
      </c>
      <c r="H228" s="14" t="s">
        <v>2286</v>
      </c>
      <c r="I228" s="1" t="s">
        <v>2175</v>
      </c>
      <c r="J228" s="1" t="s">
        <v>2175</v>
      </c>
      <c r="L228" s="1"/>
    </row>
    <row r="229" spans="1:12" ht="70">
      <c r="A229" s="1" t="s">
        <v>998</v>
      </c>
      <c r="B229" s="4" t="s">
        <v>999</v>
      </c>
      <c r="C229" s="1" t="s">
        <v>1000</v>
      </c>
      <c r="D229" s="1" t="str">
        <f>"20190601"</f>
        <v>20190601</v>
      </c>
      <c r="E229" s="4" t="s">
        <v>1002</v>
      </c>
      <c r="F229" s="3" t="s">
        <v>1001</v>
      </c>
      <c r="G229" s="1" t="s">
        <v>2155</v>
      </c>
      <c r="H229" s="14" t="s">
        <v>2287</v>
      </c>
      <c r="I229" s="1" t="s">
        <v>2514</v>
      </c>
      <c r="J229" s="1" t="s">
        <v>2515</v>
      </c>
      <c r="L229" s="1"/>
    </row>
    <row r="230" spans="1:12" ht="56">
      <c r="A230" s="1" t="s">
        <v>1003</v>
      </c>
      <c r="B230" s="4" t="s">
        <v>1004</v>
      </c>
      <c r="C230" s="1" t="s">
        <v>602</v>
      </c>
      <c r="D230" s="1" t="str">
        <f>"20160401"</f>
        <v>20160401</v>
      </c>
      <c r="E230" s="4" t="s">
        <v>1006</v>
      </c>
      <c r="F230" s="3" t="s">
        <v>1005</v>
      </c>
      <c r="G230" s="1" t="s">
        <v>2155</v>
      </c>
      <c r="H230" s="14" t="s">
        <v>2288</v>
      </c>
      <c r="I230" s="1" t="s">
        <v>2165</v>
      </c>
      <c r="J230" s="1" t="s">
        <v>2516</v>
      </c>
      <c r="L230" s="1"/>
    </row>
    <row r="231" spans="1:12" ht="75">
      <c r="A231" s="1" t="s">
        <v>67</v>
      </c>
      <c r="B231" s="4" t="s">
        <v>1007</v>
      </c>
      <c r="C231" s="1" t="s">
        <v>1008</v>
      </c>
      <c r="D231" s="1" t="str">
        <f>"20191001"</f>
        <v>20191001</v>
      </c>
      <c r="E231" s="4" t="s">
        <v>1009</v>
      </c>
      <c r="F231" s="3" t="s">
        <v>73</v>
      </c>
      <c r="G231" s="1" t="s">
        <v>2155</v>
      </c>
      <c r="H231" s="14" t="s">
        <v>5</v>
      </c>
      <c r="I231" s="1" t="s">
        <v>2535</v>
      </c>
      <c r="J231" s="1" t="s">
        <v>2212</v>
      </c>
      <c r="L231" s="1"/>
    </row>
    <row r="232" spans="1:12" ht="30">
      <c r="A232" s="1" t="s">
        <v>15</v>
      </c>
      <c r="B232" s="4" t="s">
        <v>1010</v>
      </c>
      <c r="C232" s="1" t="s">
        <v>1011</v>
      </c>
      <c r="D232" s="1" t="str">
        <f>"20190701"</f>
        <v>20190701</v>
      </c>
      <c r="E232" s="4" t="s">
        <v>1012</v>
      </c>
      <c r="F232" s="3" t="s">
        <v>16</v>
      </c>
      <c r="G232" s="7" t="s">
        <v>2153</v>
      </c>
      <c r="H232" s="15" t="s">
        <v>5</v>
      </c>
      <c r="I232" s="7" t="s">
        <v>5</v>
      </c>
      <c r="J232" s="7" t="s">
        <v>5</v>
      </c>
      <c r="K232" s="7"/>
      <c r="L232" s="1" t="s">
        <v>2485</v>
      </c>
    </row>
    <row r="233" spans="1:12" ht="45">
      <c r="A233" s="1" t="s">
        <v>1013</v>
      </c>
      <c r="B233" s="4" t="s">
        <v>709</v>
      </c>
      <c r="C233" s="1" t="s">
        <v>102</v>
      </c>
      <c r="D233" s="1" t="str">
        <f>"20100301"</f>
        <v>20100301</v>
      </c>
      <c r="E233" s="4" t="s">
        <v>1015</v>
      </c>
      <c r="F233" s="3" t="s">
        <v>1014</v>
      </c>
      <c r="G233" s="7" t="s">
        <v>2155</v>
      </c>
      <c r="H233" s="15" t="s">
        <v>5</v>
      </c>
      <c r="I233" s="7" t="s">
        <v>5</v>
      </c>
      <c r="J233" s="7" t="s">
        <v>5</v>
      </c>
      <c r="K233" s="7"/>
      <c r="L233" s="1" t="s">
        <v>2152</v>
      </c>
    </row>
    <row r="234" spans="1:12" ht="30">
      <c r="A234" s="1" t="s">
        <v>1016</v>
      </c>
      <c r="B234" s="4" t="s">
        <v>1017</v>
      </c>
      <c r="C234" s="1" t="s">
        <v>251</v>
      </c>
      <c r="D234" s="1" t="str">
        <f>"20030101"</f>
        <v>20030101</v>
      </c>
      <c r="E234" s="4" t="s">
        <v>1019</v>
      </c>
      <c r="F234" s="3" t="s">
        <v>1018</v>
      </c>
      <c r="G234" s="7" t="s">
        <v>2155</v>
      </c>
      <c r="H234" s="15" t="s">
        <v>5</v>
      </c>
      <c r="I234" s="7" t="s">
        <v>5</v>
      </c>
      <c r="J234" s="7" t="s">
        <v>5</v>
      </c>
      <c r="K234" s="7"/>
      <c r="L234" s="1" t="s">
        <v>2152</v>
      </c>
    </row>
    <row r="235" spans="1:12" ht="98">
      <c r="A235" s="1" t="s">
        <v>1020</v>
      </c>
      <c r="B235" s="4" t="s">
        <v>1021</v>
      </c>
      <c r="C235" s="1" t="s">
        <v>92</v>
      </c>
      <c r="D235" s="1" t="str">
        <f>"20171101"</f>
        <v>20171101</v>
      </c>
      <c r="E235" s="4" t="s">
        <v>1023</v>
      </c>
      <c r="F235" s="3" t="s">
        <v>1022</v>
      </c>
      <c r="G235" s="1" t="s">
        <v>2155</v>
      </c>
      <c r="H235" s="14" t="s">
        <v>2204</v>
      </c>
      <c r="I235" s="1" t="s">
        <v>2535</v>
      </c>
      <c r="J235" s="1" t="s">
        <v>2469</v>
      </c>
      <c r="L235" s="1"/>
    </row>
    <row r="236" spans="1:12" ht="98">
      <c r="A236" s="1" t="s">
        <v>1024</v>
      </c>
      <c r="B236" s="4" t="s">
        <v>1025</v>
      </c>
      <c r="C236" s="1" t="s">
        <v>212</v>
      </c>
      <c r="D236" s="1" t="str">
        <f>"20170401"</f>
        <v>20170401</v>
      </c>
      <c r="E236" s="4" t="s">
        <v>1027</v>
      </c>
      <c r="F236" s="3" t="s">
        <v>1026</v>
      </c>
      <c r="G236" s="1" t="s">
        <v>2155</v>
      </c>
      <c r="H236" s="14" t="s">
        <v>2205</v>
      </c>
      <c r="I236" s="1" t="s">
        <v>2165</v>
      </c>
      <c r="J236" s="1" t="s">
        <v>2469</v>
      </c>
      <c r="L236" s="1"/>
    </row>
    <row r="237" spans="1:12" ht="45">
      <c r="A237" s="1" t="s">
        <v>1028</v>
      </c>
      <c r="B237" s="4" t="s">
        <v>1029</v>
      </c>
      <c r="C237" s="1" t="s">
        <v>682</v>
      </c>
      <c r="D237" s="1" t="str">
        <f>"20150401"</f>
        <v>20150401</v>
      </c>
      <c r="E237" s="4" t="s">
        <v>1030</v>
      </c>
      <c r="F237" s="3" t="s">
        <v>5</v>
      </c>
      <c r="G237" s="1" t="s">
        <v>2155</v>
      </c>
      <c r="H237" s="14" t="s">
        <v>2376</v>
      </c>
      <c r="I237" s="1" t="s">
        <v>2507</v>
      </c>
      <c r="J237" s="1" t="s">
        <v>2507</v>
      </c>
      <c r="L237" s="1"/>
    </row>
    <row r="238" spans="1:12" ht="84">
      <c r="A238" s="1" t="s">
        <v>1031</v>
      </c>
      <c r="B238" s="4" t="s">
        <v>1032</v>
      </c>
      <c r="C238" s="1" t="s">
        <v>647</v>
      </c>
      <c r="D238" s="1" t="str">
        <f>"20190601"</f>
        <v>20190601</v>
      </c>
      <c r="E238" s="4" t="s">
        <v>1033</v>
      </c>
      <c r="F238" s="3" t="s">
        <v>5</v>
      </c>
      <c r="G238" s="1" t="s">
        <v>2155</v>
      </c>
      <c r="H238" s="14" t="s">
        <v>2377</v>
      </c>
      <c r="I238" s="1" t="s">
        <v>2535</v>
      </c>
      <c r="J238" s="1" t="s">
        <v>2529</v>
      </c>
      <c r="L238" s="1"/>
    </row>
    <row r="239" spans="1:12" ht="84">
      <c r="A239" s="1" t="s">
        <v>1034</v>
      </c>
      <c r="B239" s="4" t="s">
        <v>1035</v>
      </c>
      <c r="C239" s="1" t="s">
        <v>107</v>
      </c>
      <c r="D239" s="1" t="str">
        <f>"20171201"</f>
        <v>20171201</v>
      </c>
      <c r="E239" s="4" t="s">
        <v>1037</v>
      </c>
      <c r="F239" s="3" t="s">
        <v>1036</v>
      </c>
      <c r="G239" s="1" t="s">
        <v>2155</v>
      </c>
      <c r="H239" s="14" t="s">
        <v>2206</v>
      </c>
      <c r="I239" s="1" t="s">
        <v>2165</v>
      </c>
      <c r="J239" s="1" t="s">
        <v>2207</v>
      </c>
      <c r="L239" s="1"/>
    </row>
    <row r="240" spans="1:12" ht="84">
      <c r="A240" s="1" t="s">
        <v>1038</v>
      </c>
      <c r="B240" s="4" t="s">
        <v>1039</v>
      </c>
      <c r="C240" s="1" t="s">
        <v>107</v>
      </c>
      <c r="D240" s="1" t="str">
        <f>"20160601"</f>
        <v>20160601</v>
      </c>
      <c r="E240" s="4" t="s">
        <v>1041</v>
      </c>
      <c r="F240" s="3" t="s">
        <v>1040</v>
      </c>
      <c r="G240" s="1" t="s">
        <v>2155</v>
      </c>
      <c r="H240" s="14" t="s">
        <v>2289</v>
      </c>
      <c r="I240" s="1" t="s">
        <v>2535</v>
      </c>
      <c r="J240" s="1" t="s">
        <v>2529</v>
      </c>
      <c r="L240" s="1"/>
    </row>
    <row r="241" spans="1:12" ht="42">
      <c r="A241" s="1" t="s">
        <v>2484</v>
      </c>
      <c r="B241" s="4" t="s">
        <v>1042</v>
      </c>
      <c r="C241" s="1" t="s">
        <v>107</v>
      </c>
      <c r="D241" s="1" t="str">
        <f>"20180601"</f>
        <v>20180601</v>
      </c>
      <c r="E241" s="4" t="s">
        <v>1044</v>
      </c>
      <c r="F241" s="3" t="s">
        <v>1043</v>
      </c>
      <c r="G241" s="7" t="s">
        <v>2155</v>
      </c>
      <c r="H241" s="15" t="s">
        <v>2290</v>
      </c>
      <c r="I241" s="7" t="s">
        <v>2478</v>
      </c>
      <c r="J241" s="7" t="s">
        <v>2478</v>
      </c>
      <c r="K241" s="7"/>
      <c r="L241" s="1" t="s">
        <v>2485</v>
      </c>
    </row>
    <row r="242" spans="1:12" ht="70">
      <c r="A242" s="1" t="s">
        <v>2486</v>
      </c>
      <c r="B242" s="4" t="s">
        <v>1045</v>
      </c>
      <c r="C242" s="1" t="s">
        <v>145</v>
      </c>
      <c r="D242" s="1" t="str">
        <f>"20210401"</f>
        <v>20210401</v>
      </c>
      <c r="E242" s="4" t="s">
        <v>1047</v>
      </c>
      <c r="F242" s="3" t="s">
        <v>1046</v>
      </c>
      <c r="G242" s="1" t="s">
        <v>2155</v>
      </c>
      <c r="H242" s="14" t="s">
        <v>2378</v>
      </c>
      <c r="I242" s="1" t="s">
        <v>2473</v>
      </c>
      <c r="J242" s="1" t="s">
        <v>2473</v>
      </c>
      <c r="L242" s="1"/>
    </row>
    <row r="243" spans="1:12" ht="70">
      <c r="A243" s="1" t="s">
        <v>2487</v>
      </c>
      <c r="B243" s="4" t="s">
        <v>1048</v>
      </c>
      <c r="C243" s="1" t="s">
        <v>1049</v>
      </c>
      <c r="D243" s="1" t="str">
        <f>"20130301"</f>
        <v>20130301</v>
      </c>
      <c r="E243" s="4" t="s">
        <v>1050</v>
      </c>
      <c r="F243" s="3" t="s">
        <v>2478</v>
      </c>
      <c r="G243" s="1" t="s">
        <v>2155</v>
      </c>
      <c r="H243" s="14" t="s">
        <v>2488</v>
      </c>
      <c r="I243" s="1" t="s">
        <v>2475</v>
      </c>
      <c r="J243" s="1" t="s">
        <v>2516</v>
      </c>
      <c r="L243" s="1"/>
    </row>
    <row r="244" spans="1:12" ht="45">
      <c r="A244" s="1" t="s">
        <v>1051</v>
      </c>
      <c r="B244" s="4" t="s">
        <v>1052</v>
      </c>
      <c r="C244" s="1" t="s">
        <v>87</v>
      </c>
      <c r="D244" s="1" t="str">
        <f>"20190815"</f>
        <v>20190815</v>
      </c>
      <c r="E244" s="4" t="s">
        <v>1054</v>
      </c>
      <c r="F244" s="3" t="s">
        <v>1053</v>
      </c>
      <c r="G244" s="7" t="s">
        <v>2155</v>
      </c>
      <c r="H244" s="15" t="s">
        <v>5</v>
      </c>
      <c r="I244" s="7" t="s">
        <v>5</v>
      </c>
      <c r="J244" s="7" t="s">
        <v>5</v>
      </c>
      <c r="K244" s="7"/>
      <c r="L244" s="1" t="s">
        <v>2152</v>
      </c>
    </row>
    <row r="245" spans="1:12" ht="30">
      <c r="A245" s="1" t="s">
        <v>1055</v>
      </c>
      <c r="B245" s="4" t="s">
        <v>1056</v>
      </c>
      <c r="C245" s="1" t="s">
        <v>120</v>
      </c>
      <c r="D245" s="1" t="str">
        <f>"20101201"</f>
        <v>20101201</v>
      </c>
      <c r="E245" s="4" t="s">
        <v>1058</v>
      </c>
      <c r="F245" s="3" t="s">
        <v>1057</v>
      </c>
      <c r="G245" s="7" t="s">
        <v>2155</v>
      </c>
      <c r="H245" s="15" t="s">
        <v>5</v>
      </c>
      <c r="I245" s="7" t="s">
        <v>5</v>
      </c>
      <c r="J245" s="7" t="s">
        <v>5</v>
      </c>
      <c r="K245" s="7"/>
      <c r="L245" s="1" t="s">
        <v>2152</v>
      </c>
    </row>
    <row r="246" spans="1:12" ht="30">
      <c r="A246" s="1" t="s">
        <v>1059</v>
      </c>
      <c r="B246" s="4" t="s">
        <v>1060</v>
      </c>
      <c r="C246" s="1" t="s">
        <v>320</v>
      </c>
      <c r="D246" s="1" t="str">
        <f>"20171101"</f>
        <v>20171101</v>
      </c>
      <c r="E246" s="4" t="s">
        <v>1062</v>
      </c>
      <c r="F246" s="3" t="s">
        <v>1061</v>
      </c>
      <c r="G246" s="1" t="s">
        <v>2155</v>
      </c>
      <c r="H246" s="14" t="s">
        <v>5</v>
      </c>
      <c r="I246" s="1" t="s">
        <v>2175</v>
      </c>
      <c r="J246" s="1" t="s">
        <v>2175</v>
      </c>
      <c r="L246" s="1"/>
    </row>
    <row r="247" spans="1:12" ht="30">
      <c r="A247" s="1" t="s">
        <v>1063</v>
      </c>
      <c r="B247" s="4" t="s">
        <v>1064</v>
      </c>
      <c r="C247" s="1" t="s">
        <v>307</v>
      </c>
      <c r="D247" s="1" t="str">
        <f>"20140901"</f>
        <v>20140901</v>
      </c>
      <c r="E247" s="4" t="s">
        <v>1066</v>
      </c>
      <c r="F247" s="3" t="s">
        <v>1065</v>
      </c>
      <c r="G247" s="1" t="s">
        <v>2155</v>
      </c>
      <c r="H247" s="14" t="s">
        <v>5</v>
      </c>
      <c r="I247" s="1" t="s">
        <v>2165</v>
      </c>
      <c r="J247" s="1" t="s">
        <v>2212</v>
      </c>
      <c r="L247" s="1"/>
    </row>
    <row r="248" spans="1:12" ht="30">
      <c r="A248" s="1" t="s">
        <v>1067</v>
      </c>
      <c r="B248" s="4" t="s">
        <v>1068</v>
      </c>
      <c r="C248" s="1" t="s">
        <v>647</v>
      </c>
      <c r="D248" s="1" t="str">
        <f>"20170201"</f>
        <v>20170201</v>
      </c>
      <c r="E248" s="4" t="s">
        <v>1069</v>
      </c>
      <c r="F248" s="3" t="s">
        <v>5</v>
      </c>
      <c r="G248" s="1" t="s">
        <v>2155</v>
      </c>
      <c r="H248" s="14" t="s">
        <v>5</v>
      </c>
      <c r="I248" s="1" t="s">
        <v>2399</v>
      </c>
      <c r="J248" s="1" t="s">
        <v>2515</v>
      </c>
      <c r="L248" s="1"/>
    </row>
    <row r="249" spans="1:12" ht="60">
      <c r="A249" s="1" t="s">
        <v>2489</v>
      </c>
      <c r="B249" s="4" t="s">
        <v>1070</v>
      </c>
      <c r="C249" s="1" t="s">
        <v>189</v>
      </c>
      <c r="D249" s="1" t="str">
        <f>"20070101"</f>
        <v>20070101</v>
      </c>
      <c r="E249" s="4" t="s">
        <v>1071</v>
      </c>
      <c r="F249" s="3" t="s">
        <v>5</v>
      </c>
      <c r="G249" s="1" t="s">
        <v>2155</v>
      </c>
      <c r="H249" s="14" t="s">
        <v>5</v>
      </c>
      <c r="I249" s="1" t="s">
        <v>2478</v>
      </c>
      <c r="J249" s="1" t="s">
        <v>2504</v>
      </c>
      <c r="L249" s="1"/>
    </row>
    <row r="250" spans="1:12" ht="30">
      <c r="A250" s="1" t="s">
        <v>1072</v>
      </c>
      <c r="B250" s="4" t="s">
        <v>1073</v>
      </c>
      <c r="C250" s="1" t="s">
        <v>585</v>
      </c>
      <c r="D250" s="1" t="str">
        <f>"20060401"</f>
        <v>20060401</v>
      </c>
      <c r="E250" s="4" t="s">
        <v>1074</v>
      </c>
      <c r="F250" s="3" t="s">
        <v>5</v>
      </c>
      <c r="G250" s="7" t="s">
        <v>2155</v>
      </c>
      <c r="H250" s="15" t="s">
        <v>5</v>
      </c>
      <c r="I250" s="7" t="s">
        <v>5</v>
      </c>
      <c r="J250" s="7" t="s">
        <v>5</v>
      </c>
      <c r="K250" s="7"/>
      <c r="L250" s="1" t="s">
        <v>2152</v>
      </c>
    </row>
    <row r="251" spans="1:12" ht="30">
      <c r="A251" s="1" t="s">
        <v>1075</v>
      </c>
      <c r="B251" s="4" t="s">
        <v>1076</v>
      </c>
      <c r="C251" s="1" t="s">
        <v>1077</v>
      </c>
      <c r="D251" s="1" t="str">
        <f>"20151101"</f>
        <v>20151101</v>
      </c>
      <c r="E251" s="4" t="s">
        <v>1079</v>
      </c>
      <c r="F251" s="3" t="s">
        <v>1078</v>
      </c>
      <c r="G251" s="1" t="s">
        <v>2155</v>
      </c>
      <c r="H251" s="14" t="s">
        <v>2379</v>
      </c>
      <c r="I251" s="1" t="s">
        <v>2535</v>
      </c>
      <c r="J251" s="1" t="s">
        <v>2212</v>
      </c>
      <c r="L251" s="1"/>
    </row>
    <row r="252" spans="1:12" ht="42">
      <c r="A252" s="1" t="s">
        <v>2490</v>
      </c>
      <c r="B252" s="4" t="s">
        <v>1080</v>
      </c>
      <c r="C252" s="1" t="s">
        <v>87</v>
      </c>
      <c r="D252" s="1" t="str">
        <f>"20180801"</f>
        <v>20180801</v>
      </c>
      <c r="E252" s="4" t="s">
        <v>1082</v>
      </c>
      <c r="F252" s="3" t="s">
        <v>1081</v>
      </c>
      <c r="G252" s="1" t="s">
        <v>2155</v>
      </c>
      <c r="H252" s="14" t="s">
        <v>2340</v>
      </c>
      <c r="I252" s="1" t="s">
        <v>2475</v>
      </c>
      <c r="J252" s="1" t="s">
        <v>2515</v>
      </c>
      <c r="L252" s="1"/>
    </row>
    <row r="253" spans="1:12" ht="56">
      <c r="A253" s="1" t="s">
        <v>1083</v>
      </c>
      <c r="B253" s="4" t="s">
        <v>1084</v>
      </c>
      <c r="C253" s="1" t="s">
        <v>87</v>
      </c>
      <c r="D253" s="1" t="str">
        <f>"20120401"</f>
        <v>20120401</v>
      </c>
      <c r="E253" s="4" t="s">
        <v>1086</v>
      </c>
      <c r="F253" s="3" t="s">
        <v>1085</v>
      </c>
      <c r="G253" s="1" t="s">
        <v>2155</v>
      </c>
      <c r="H253" s="14" t="s">
        <v>2341</v>
      </c>
      <c r="I253" s="1" t="s">
        <v>2535</v>
      </c>
      <c r="J253" s="1" t="s">
        <v>2515</v>
      </c>
      <c r="L253" s="1"/>
    </row>
    <row r="254" spans="1:12" ht="30">
      <c r="A254" s="1" t="s">
        <v>1087</v>
      </c>
      <c r="B254" s="4" t="s">
        <v>1088</v>
      </c>
      <c r="C254" s="1" t="s">
        <v>251</v>
      </c>
      <c r="D254" s="1" t="str">
        <f>"20140901"</f>
        <v>20140901</v>
      </c>
      <c r="E254" s="4" t="s">
        <v>1090</v>
      </c>
      <c r="F254" s="3" t="s">
        <v>1089</v>
      </c>
      <c r="G254" s="7" t="s">
        <v>2155</v>
      </c>
      <c r="H254" s="15" t="s">
        <v>5</v>
      </c>
      <c r="I254" s="7" t="s">
        <v>5</v>
      </c>
      <c r="J254" s="7" t="s">
        <v>5</v>
      </c>
      <c r="K254" s="7"/>
      <c r="L254" s="1" t="s">
        <v>2336</v>
      </c>
    </row>
    <row r="255" spans="1:12" ht="56">
      <c r="A255" s="1" t="s">
        <v>1091</v>
      </c>
      <c r="B255" s="4" t="s">
        <v>1092</v>
      </c>
      <c r="C255" s="1" t="s">
        <v>107</v>
      </c>
      <c r="D255" s="1" t="str">
        <f>"20160601"</f>
        <v>20160601</v>
      </c>
      <c r="E255" s="4" t="s">
        <v>1094</v>
      </c>
      <c r="F255" s="3" t="s">
        <v>1093</v>
      </c>
      <c r="G255" s="1" t="s">
        <v>2155</v>
      </c>
      <c r="H255" s="14" t="s">
        <v>2342</v>
      </c>
      <c r="I255" s="1" t="s">
        <v>2467</v>
      </c>
      <c r="J255" s="1" t="s">
        <v>2515</v>
      </c>
      <c r="L255" s="1"/>
    </row>
    <row r="256" spans="1:12" ht="30">
      <c r="A256" s="1" t="s">
        <v>1095</v>
      </c>
      <c r="B256" s="4" t="s">
        <v>1096</v>
      </c>
      <c r="C256" s="1" t="s">
        <v>107</v>
      </c>
      <c r="D256" s="1" t="str">
        <f>"20171201"</f>
        <v>20171201</v>
      </c>
      <c r="E256" s="4" t="s">
        <v>1098</v>
      </c>
      <c r="F256" s="3" t="s">
        <v>1097</v>
      </c>
      <c r="G256" s="7" t="s">
        <v>2155</v>
      </c>
      <c r="H256" s="15" t="s">
        <v>5</v>
      </c>
      <c r="I256" s="7" t="s">
        <v>5</v>
      </c>
      <c r="J256" s="7" t="s">
        <v>5</v>
      </c>
      <c r="K256" s="7"/>
      <c r="L256" s="1" t="s">
        <v>2152</v>
      </c>
    </row>
    <row r="257" spans="1:12" ht="30">
      <c r="A257" s="1" t="s">
        <v>1099</v>
      </c>
      <c r="B257" s="4" t="s">
        <v>1096</v>
      </c>
      <c r="C257" s="1" t="s">
        <v>107</v>
      </c>
      <c r="D257" s="1" t="str">
        <f>"20180601"</f>
        <v>20180601</v>
      </c>
      <c r="E257" s="4" t="s">
        <v>1101</v>
      </c>
      <c r="F257" s="3" t="s">
        <v>1100</v>
      </c>
      <c r="G257" s="7" t="s">
        <v>2155</v>
      </c>
      <c r="H257" s="15" t="s">
        <v>5</v>
      </c>
      <c r="I257" s="7" t="s">
        <v>5</v>
      </c>
      <c r="J257" s="7" t="s">
        <v>5</v>
      </c>
      <c r="K257" s="7"/>
      <c r="L257" s="1" t="s">
        <v>2152</v>
      </c>
    </row>
    <row r="258" spans="1:12" ht="15">
      <c r="A258" s="1" t="s">
        <v>1102</v>
      </c>
      <c r="B258" s="4" t="s">
        <v>1103</v>
      </c>
      <c r="C258" s="1" t="s">
        <v>251</v>
      </c>
      <c r="D258" s="1" t="str">
        <f>"20130701"</f>
        <v>20130701</v>
      </c>
      <c r="E258" s="4" t="s">
        <v>1105</v>
      </c>
      <c r="F258" s="3" t="s">
        <v>1104</v>
      </c>
      <c r="G258" s="1" t="s">
        <v>2155</v>
      </c>
      <c r="H258" s="14" t="s">
        <v>5</v>
      </c>
      <c r="I258" s="1" t="s">
        <v>2175</v>
      </c>
      <c r="J258" s="1" t="s">
        <v>2175</v>
      </c>
      <c r="L258" s="1"/>
    </row>
    <row r="259" spans="1:12" ht="154">
      <c r="A259" s="1" t="s">
        <v>2491</v>
      </c>
      <c r="B259" s="4" t="s">
        <v>1106</v>
      </c>
      <c r="C259" s="1" t="s">
        <v>367</v>
      </c>
      <c r="D259" s="1" t="str">
        <f>"20170701"</f>
        <v>20170701</v>
      </c>
      <c r="E259" s="4" t="s">
        <v>1108</v>
      </c>
      <c r="F259" s="3" t="s">
        <v>1107</v>
      </c>
      <c r="G259" s="1" t="s">
        <v>2155</v>
      </c>
      <c r="H259" s="14" t="s">
        <v>2343</v>
      </c>
      <c r="I259" s="1" t="s">
        <v>2175</v>
      </c>
      <c r="J259" s="1" t="s">
        <v>2175</v>
      </c>
      <c r="L259" s="1"/>
    </row>
    <row r="260" spans="1:12" ht="56">
      <c r="A260" s="1" t="s">
        <v>1109</v>
      </c>
      <c r="B260" s="4" t="s">
        <v>1110</v>
      </c>
      <c r="C260" s="1" t="s">
        <v>87</v>
      </c>
      <c r="D260" s="1" t="str">
        <f>"20190815"</f>
        <v>20190815</v>
      </c>
      <c r="E260" s="4" t="s">
        <v>1112</v>
      </c>
      <c r="F260" s="3" t="s">
        <v>1111</v>
      </c>
      <c r="G260" s="1" t="s">
        <v>2155</v>
      </c>
      <c r="H260" s="14" t="s">
        <v>2344</v>
      </c>
      <c r="I260" s="1" t="s">
        <v>2535</v>
      </c>
      <c r="J260" s="1" t="s">
        <v>2515</v>
      </c>
      <c r="L260" s="1"/>
    </row>
    <row r="261" spans="1:12" ht="70">
      <c r="A261" s="1" t="s">
        <v>1113</v>
      </c>
      <c r="B261" s="4" t="s">
        <v>1114</v>
      </c>
      <c r="C261" s="1" t="s">
        <v>107</v>
      </c>
      <c r="D261" s="1" t="str">
        <f>"20180901"</f>
        <v>20180901</v>
      </c>
      <c r="E261" s="4" t="s">
        <v>1116</v>
      </c>
      <c r="F261" s="3" t="s">
        <v>1115</v>
      </c>
      <c r="G261" s="1" t="s">
        <v>2155</v>
      </c>
      <c r="H261" s="14" t="s">
        <v>2345</v>
      </c>
      <c r="I261" s="1" t="s">
        <v>2535</v>
      </c>
      <c r="J261" s="1" t="s">
        <v>2515</v>
      </c>
      <c r="L261" s="1"/>
    </row>
    <row r="262" spans="1:12" ht="70">
      <c r="A262" s="1" t="s">
        <v>1117</v>
      </c>
      <c r="B262" s="4" t="s">
        <v>1118</v>
      </c>
      <c r="C262" s="1" t="s">
        <v>107</v>
      </c>
      <c r="D262" s="1" t="str">
        <f>"20180301"</f>
        <v>20180301</v>
      </c>
      <c r="E262" s="4" t="s">
        <v>1120</v>
      </c>
      <c r="F262" s="3" t="s">
        <v>1119</v>
      </c>
      <c r="G262" s="1" t="s">
        <v>2155</v>
      </c>
      <c r="H262" s="14" t="s">
        <v>2346</v>
      </c>
      <c r="I262" s="1" t="s">
        <v>2468</v>
      </c>
      <c r="J262" s="1" t="s">
        <v>2515</v>
      </c>
      <c r="L262" s="1"/>
    </row>
    <row r="263" spans="1:12" ht="30">
      <c r="A263" s="1" t="s">
        <v>1121</v>
      </c>
      <c r="B263" s="4" t="s">
        <v>1122</v>
      </c>
      <c r="C263" s="1" t="s">
        <v>647</v>
      </c>
      <c r="D263" s="1" t="str">
        <f>"20140601"</f>
        <v>20140601</v>
      </c>
      <c r="E263" s="4" t="s">
        <v>1123</v>
      </c>
      <c r="F263" s="3" t="s">
        <v>5</v>
      </c>
      <c r="G263" s="7" t="s">
        <v>2155</v>
      </c>
      <c r="H263" s="15" t="s">
        <v>5</v>
      </c>
      <c r="I263" s="7" t="s">
        <v>5</v>
      </c>
      <c r="J263" s="7" t="s">
        <v>5</v>
      </c>
      <c r="K263" s="7"/>
      <c r="L263" s="1" t="s">
        <v>2336</v>
      </c>
    </row>
    <row r="264" spans="1:12" ht="70">
      <c r="A264" s="1" t="s">
        <v>1124</v>
      </c>
      <c r="B264" s="4" t="s">
        <v>1125</v>
      </c>
      <c r="C264" s="1" t="s">
        <v>87</v>
      </c>
      <c r="D264" s="1" t="str">
        <f>"20171205"</f>
        <v>20171205</v>
      </c>
      <c r="E264" s="4" t="s">
        <v>1127</v>
      </c>
      <c r="F264" s="3" t="s">
        <v>1126</v>
      </c>
      <c r="G264" s="1" t="s">
        <v>2155</v>
      </c>
      <c r="H264" s="14" t="s">
        <v>2347</v>
      </c>
      <c r="I264" s="1" t="s">
        <v>2514</v>
      </c>
      <c r="J264" s="1" t="s">
        <v>2515</v>
      </c>
      <c r="L264" s="1"/>
    </row>
    <row r="265" spans="1:12" ht="70">
      <c r="A265" s="1" t="s">
        <v>1128</v>
      </c>
      <c r="B265" s="4" t="s">
        <v>1125</v>
      </c>
      <c r="C265" s="1" t="s">
        <v>87</v>
      </c>
      <c r="D265" s="1" t="str">
        <f>"20190215"</f>
        <v>20190215</v>
      </c>
      <c r="E265" s="4" t="s">
        <v>1129</v>
      </c>
      <c r="F265" s="3" t="s">
        <v>5</v>
      </c>
      <c r="G265" s="1" t="s">
        <v>2155</v>
      </c>
      <c r="H265" s="14" t="s">
        <v>2450</v>
      </c>
      <c r="I265" s="1" t="s">
        <v>2514</v>
      </c>
      <c r="J265" s="1" t="s">
        <v>2515</v>
      </c>
      <c r="L265" s="1"/>
    </row>
    <row r="266" spans="1:12" ht="56">
      <c r="A266" s="1" t="s">
        <v>1130</v>
      </c>
      <c r="B266" s="4" t="s">
        <v>568</v>
      </c>
      <c r="C266" s="1" t="s">
        <v>668</v>
      </c>
      <c r="D266" s="1" t="str">
        <f>"20141001"</f>
        <v>20141001</v>
      </c>
      <c r="E266" s="4" t="s">
        <v>1132</v>
      </c>
      <c r="F266" s="3" t="s">
        <v>1131</v>
      </c>
      <c r="G266" s="1" t="s">
        <v>2155</v>
      </c>
      <c r="H266" s="14" t="s">
        <v>2348</v>
      </c>
      <c r="I266" s="1" t="s">
        <v>2175</v>
      </c>
      <c r="J266" s="1" t="s">
        <v>2175</v>
      </c>
      <c r="L266" s="1"/>
    </row>
    <row r="267" spans="1:12" ht="75">
      <c r="A267" s="1" t="s">
        <v>1133</v>
      </c>
      <c r="B267" s="4" t="s">
        <v>1134</v>
      </c>
      <c r="C267" s="1" t="s">
        <v>107</v>
      </c>
      <c r="D267" s="1" t="str">
        <f>"20170601"</f>
        <v>20170601</v>
      </c>
      <c r="E267" s="4" t="s">
        <v>1135</v>
      </c>
      <c r="F267" s="3" t="s">
        <v>5</v>
      </c>
      <c r="G267" s="7" t="s">
        <v>2155</v>
      </c>
      <c r="H267" s="15" t="s">
        <v>5</v>
      </c>
      <c r="I267" s="7" t="s">
        <v>5</v>
      </c>
      <c r="J267" s="7" t="s">
        <v>5</v>
      </c>
      <c r="K267" s="7"/>
      <c r="L267" s="1" t="s">
        <v>2352</v>
      </c>
    </row>
    <row r="268" spans="1:12" ht="30">
      <c r="A268" s="1" t="s">
        <v>1136</v>
      </c>
      <c r="B268" s="4" t="s">
        <v>1137</v>
      </c>
      <c r="C268" s="1" t="s">
        <v>280</v>
      </c>
      <c r="D268" s="1" t="str">
        <f>"20200401"</f>
        <v>20200401</v>
      </c>
      <c r="E268" s="4" t="s">
        <v>1139</v>
      </c>
      <c r="F268" s="3" t="s">
        <v>1138</v>
      </c>
      <c r="G268" s="1" t="s">
        <v>2155</v>
      </c>
      <c r="H268" s="14" t="s">
        <v>5</v>
      </c>
      <c r="I268" s="1" t="s">
        <v>2535</v>
      </c>
      <c r="J268" s="1" t="s">
        <v>2515</v>
      </c>
      <c r="L268" s="1"/>
    </row>
    <row r="269" spans="1:12" ht="98">
      <c r="A269" s="1" t="s">
        <v>1140</v>
      </c>
      <c r="B269" s="4" t="s">
        <v>1141</v>
      </c>
      <c r="C269" s="1" t="s">
        <v>299</v>
      </c>
      <c r="D269" s="1" t="str">
        <f>"20180601"</f>
        <v>20180601</v>
      </c>
      <c r="E269" s="4" t="s">
        <v>1143</v>
      </c>
      <c r="F269" s="3" t="s">
        <v>1142</v>
      </c>
      <c r="G269" s="1" t="s">
        <v>2155</v>
      </c>
      <c r="H269" s="14" t="s">
        <v>2380</v>
      </c>
      <c r="I269" s="1" t="s">
        <v>2535</v>
      </c>
      <c r="J269" s="1" t="s">
        <v>2515</v>
      </c>
      <c r="L269" s="1"/>
    </row>
    <row r="270" spans="1:12" ht="30">
      <c r="A270" s="1" t="s">
        <v>1144</v>
      </c>
      <c r="B270" s="4" t="s">
        <v>1145</v>
      </c>
      <c r="C270" s="1" t="s">
        <v>243</v>
      </c>
      <c r="D270" s="1" t="str">
        <f>"20091201"</f>
        <v>20091201</v>
      </c>
      <c r="E270" s="4" t="s">
        <v>1146</v>
      </c>
      <c r="F270" s="3" t="s">
        <v>5</v>
      </c>
      <c r="G270" s="1" t="s">
        <v>2155</v>
      </c>
      <c r="H270" s="14" t="s">
        <v>5</v>
      </c>
      <c r="I270" s="1" t="s">
        <v>2507</v>
      </c>
      <c r="J270" s="1" t="s">
        <v>2507</v>
      </c>
      <c r="L270" s="1"/>
    </row>
    <row r="271" spans="1:12" ht="56">
      <c r="A271" s="1" t="s">
        <v>44</v>
      </c>
      <c r="B271" s="4" t="s">
        <v>1147</v>
      </c>
      <c r="C271" s="1" t="s">
        <v>107</v>
      </c>
      <c r="D271" s="1" t="str">
        <f>"20160301"</f>
        <v>20160301</v>
      </c>
      <c r="E271" s="4" t="s">
        <v>1148</v>
      </c>
      <c r="F271" s="3" t="s">
        <v>45</v>
      </c>
      <c r="G271" s="1" t="s">
        <v>2155</v>
      </c>
      <c r="H271" s="14" t="s">
        <v>2381</v>
      </c>
      <c r="I271" s="1" t="s">
        <v>2535</v>
      </c>
      <c r="J271" s="1" t="s">
        <v>2528</v>
      </c>
      <c r="K271" s="1" t="s">
        <v>2156</v>
      </c>
      <c r="L271" s="1"/>
    </row>
    <row r="272" spans="1:12" ht="30">
      <c r="A272" s="1" t="s">
        <v>1149</v>
      </c>
      <c r="B272" s="4" t="s">
        <v>1150</v>
      </c>
      <c r="C272" s="1" t="s">
        <v>1151</v>
      </c>
      <c r="D272" s="1" t="str">
        <f>"20120401"</f>
        <v>20120401</v>
      </c>
      <c r="E272" s="4" t="s">
        <v>1152</v>
      </c>
      <c r="F272" s="3" t="s">
        <v>2493</v>
      </c>
      <c r="G272" s="1" t="s">
        <v>2155</v>
      </c>
      <c r="H272" s="14" t="s">
        <v>2382</v>
      </c>
      <c r="I272" s="1" t="s">
        <v>2468</v>
      </c>
      <c r="J272" s="1" t="s">
        <v>2528</v>
      </c>
      <c r="K272" s="1" t="s">
        <v>2502</v>
      </c>
      <c r="L272" s="1"/>
    </row>
    <row r="273" spans="1:12" ht="56">
      <c r="A273" s="1" t="s">
        <v>1153</v>
      </c>
      <c r="B273" s="4" t="s">
        <v>1154</v>
      </c>
      <c r="C273" s="1" t="s">
        <v>251</v>
      </c>
      <c r="D273" s="1" t="str">
        <f>"20170901"</f>
        <v>20170901</v>
      </c>
      <c r="E273" s="4" t="s">
        <v>1156</v>
      </c>
      <c r="F273" s="3" t="s">
        <v>1155</v>
      </c>
      <c r="G273" s="7" t="s">
        <v>2155</v>
      </c>
      <c r="H273" s="15" t="s">
        <v>2302</v>
      </c>
      <c r="I273" s="7" t="s">
        <v>2157</v>
      </c>
      <c r="J273" s="7" t="s">
        <v>2157</v>
      </c>
      <c r="K273" s="7"/>
      <c r="L273" s="1"/>
    </row>
    <row r="274" spans="1:12" ht="70">
      <c r="A274" s="1" t="s">
        <v>1157</v>
      </c>
      <c r="B274" s="4" t="s">
        <v>1158</v>
      </c>
      <c r="C274" s="1" t="s">
        <v>107</v>
      </c>
      <c r="D274" s="1" t="str">
        <f>"20171201"</f>
        <v>20171201</v>
      </c>
      <c r="E274" s="4" t="s">
        <v>1160</v>
      </c>
      <c r="F274" s="3" t="s">
        <v>1159</v>
      </c>
      <c r="G274" s="1" t="s">
        <v>2155</v>
      </c>
      <c r="H274" s="14" t="s">
        <v>2337</v>
      </c>
      <c r="I274" s="1" t="s">
        <v>2535</v>
      </c>
      <c r="J274" s="1" t="s">
        <v>2515</v>
      </c>
      <c r="L274" s="1"/>
    </row>
    <row r="275" spans="1:12" ht="56">
      <c r="A275" s="1" t="s">
        <v>1161</v>
      </c>
      <c r="B275" s="4" t="s">
        <v>568</v>
      </c>
      <c r="C275" s="1" t="s">
        <v>251</v>
      </c>
      <c r="D275" s="1" t="str">
        <f>"20140901"</f>
        <v>20140901</v>
      </c>
      <c r="E275" s="4" t="s">
        <v>1163</v>
      </c>
      <c r="F275" s="3" t="s">
        <v>1162</v>
      </c>
      <c r="G275" s="1" t="s">
        <v>2155</v>
      </c>
      <c r="H275" s="14" t="s">
        <v>2299</v>
      </c>
      <c r="I275" s="1" t="s">
        <v>2535</v>
      </c>
      <c r="J275" s="1" t="s">
        <v>2529</v>
      </c>
      <c r="L275" s="1"/>
    </row>
    <row r="276" spans="1:12" ht="84">
      <c r="A276" s="1" t="s">
        <v>1164</v>
      </c>
      <c r="B276" s="4" t="s">
        <v>1165</v>
      </c>
      <c r="C276" s="1" t="s">
        <v>92</v>
      </c>
      <c r="D276" s="1" t="str">
        <f>"20170101"</f>
        <v>20170101</v>
      </c>
      <c r="E276" s="4" t="s">
        <v>1167</v>
      </c>
      <c r="F276" s="3" t="s">
        <v>1166</v>
      </c>
      <c r="G276" s="1" t="s">
        <v>2155</v>
      </c>
      <c r="H276" s="14" t="s">
        <v>2383</v>
      </c>
      <c r="I276" s="1" t="s">
        <v>2535</v>
      </c>
      <c r="J276" s="1" t="s">
        <v>2469</v>
      </c>
      <c r="L276" s="1"/>
    </row>
    <row r="277" spans="1:12" ht="30">
      <c r="A277" s="1" t="s">
        <v>1168</v>
      </c>
      <c r="B277" s="4" t="s">
        <v>1169</v>
      </c>
      <c r="C277" s="1" t="s">
        <v>120</v>
      </c>
      <c r="D277" s="1" t="str">
        <f>"20130401"</f>
        <v>20130401</v>
      </c>
      <c r="E277" s="4" t="s">
        <v>1171</v>
      </c>
      <c r="F277" s="3" t="s">
        <v>1170</v>
      </c>
      <c r="G277" s="1" t="s">
        <v>2155</v>
      </c>
      <c r="H277" s="14" t="s">
        <v>2384</v>
      </c>
      <c r="I277" s="1" t="s">
        <v>2175</v>
      </c>
      <c r="J277" s="1" t="s">
        <v>2175</v>
      </c>
      <c r="L277" s="1"/>
    </row>
    <row r="278" spans="1:12" ht="70">
      <c r="A278" s="1" t="s">
        <v>1172</v>
      </c>
      <c r="B278" s="4" t="s">
        <v>1173</v>
      </c>
      <c r="C278" s="1" t="s">
        <v>251</v>
      </c>
      <c r="D278" s="1" t="str">
        <f>"20140901"</f>
        <v>20140901</v>
      </c>
      <c r="E278" s="4" t="s">
        <v>1175</v>
      </c>
      <c r="F278" s="3" t="s">
        <v>1174</v>
      </c>
      <c r="G278" s="1" t="s">
        <v>2155</v>
      </c>
      <c r="H278" s="14" t="s">
        <v>2291</v>
      </c>
      <c r="I278" s="1" t="s">
        <v>2175</v>
      </c>
      <c r="J278" s="1" t="s">
        <v>2175</v>
      </c>
      <c r="L278" s="1"/>
    </row>
    <row r="279" spans="1:12" ht="45">
      <c r="A279" s="1" t="s">
        <v>1176</v>
      </c>
      <c r="B279" s="4" t="s">
        <v>1177</v>
      </c>
      <c r="C279" s="1" t="s">
        <v>102</v>
      </c>
      <c r="D279" s="1" t="str">
        <f>"20191201"</f>
        <v>20191201</v>
      </c>
      <c r="E279" s="4" t="s">
        <v>1179</v>
      </c>
      <c r="F279" s="3" t="s">
        <v>1178</v>
      </c>
      <c r="G279" s="7" t="s">
        <v>2155</v>
      </c>
      <c r="H279" s="15" t="s">
        <v>5</v>
      </c>
      <c r="I279" s="7" t="s">
        <v>5</v>
      </c>
      <c r="J279" s="7" t="s">
        <v>5</v>
      </c>
      <c r="K279" s="7"/>
      <c r="L279" s="1" t="s">
        <v>2152</v>
      </c>
    </row>
    <row r="280" spans="1:12" ht="30">
      <c r="A280" s="1" t="s">
        <v>1180</v>
      </c>
      <c r="B280" s="4" t="s">
        <v>1181</v>
      </c>
      <c r="C280" s="1" t="s">
        <v>1182</v>
      </c>
      <c r="D280" s="1" t="str">
        <f>"20190801"</f>
        <v>20190801</v>
      </c>
      <c r="E280" s="4" t="s">
        <v>1184</v>
      </c>
      <c r="F280" s="3" t="s">
        <v>1183</v>
      </c>
      <c r="G280" s="7" t="s">
        <v>2155</v>
      </c>
      <c r="H280" s="15" t="s">
        <v>5</v>
      </c>
      <c r="I280" s="7" t="s">
        <v>5</v>
      </c>
      <c r="J280" s="7" t="s">
        <v>5</v>
      </c>
      <c r="K280" s="7"/>
      <c r="L280" s="1" t="s">
        <v>2303</v>
      </c>
    </row>
    <row r="281" spans="1:12" ht="42">
      <c r="A281" s="1" t="s">
        <v>1185</v>
      </c>
      <c r="B281" s="4" t="s">
        <v>1186</v>
      </c>
      <c r="C281" s="1" t="s">
        <v>87</v>
      </c>
      <c r="D281" s="1" t="str">
        <f>"20190815"</f>
        <v>20190815</v>
      </c>
      <c r="E281" s="4" t="s">
        <v>1188</v>
      </c>
      <c r="F281" s="3" t="s">
        <v>1187</v>
      </c>
      <c r="G281" s="7" t="s">
        <v>2155</v>
      </c>
      <c r="H281" s="15" t="s">
        <v>2232</v>
      </c>
      <c r="I281" s="7" t="s">
        <v>2157</v>
      </c>
      <c r="J281" s="7" t="s">
        <v>2157</v>
      </c>
      <c r="K281" s="7"/>
      <c r="L281" s="1"/>
    </row>
    <row r="282" spans="1:12" ht="30">
      <c r="A282" s="1" t="s">
        <v>1189</v>
      </c>
      <c r="B282" s="4" t="s">
        <v>1190</v>
      </c>
      <c r="C282" s="1" t="s">
        <v>102</v>
      </c>
      <c r="D282" s="1" t="str">
        <f>"20151201"</f>
        <v>20151201</v>
      </c>
      <c r="E282" s="4" t="s">
        <v>1192</v>
      </c>
      <c r="F282" s="3" t="s">
        <v>1191</v>
      </c>
      <c r="G282" s="7" t="s">
        <v>2155</v>
      </c>
      <c r="H282" s="15" t="s">
        <v>5</v>
      </c>
      <c r="I282" s="7" t="s">
        <v>5</v>
      </c>
      <c r="J282" s="7" t="s">
        <v>5</v>
      </c>
      <c r="K282" s="7"/>
      <c r="L282" s="1" t="s">
        <v>2152</v>
      </c>
    </row>
    <row r="283" spans="1:12" ht="30">
      <c r="A283" s="1" t="s">
        <v>1193</v>
      </c>
      <c r="B283" s="4" t="s">
        <v>1194</v>
      </c>
      <c r="C283" s="1" t="s">
        <v>102</v>
      </c>
      <c r="D283" s="1" t="str">
        <f>"20160601"</f>
        <v>20160601</v>
      </c>
      <c r="E283" s="4" t="s">
        <v>1196</v>
      </c>
      <c r="F283" s="3" t="s">
        <v>1195</v>
      </c>
      <c r="G283" s="7" t="s">
        <v>2155</v>
      </c>
      <c r="H283" s="15" t="s">
        <v>5</v>
      </c>
      <c r="I283" s="7" t="s">
        <v>5</v>
      </c>
      <c r="J283" s="7" t="s">
        <v>5</v>
      </c>
      <c r="K283" s="7"/>
      <c r="L283" s="1" t="s">
        <v>2152</v>
      </c>
    </row>
    <row r="284" spans="1:12" ht="30">
      <c r="A284" s="1" t="s">
        <v>1197</v>
      </c>
      <c r="B284" s="4" t="s">
        <v>1198</v>
      </c>
      <c r="C284" s="1" t="s">
        <v>1199</v>
      </c>
      <c r="D284" s="1" t="str">
        <f>"20200101"</f>
        <v>20200101</v>
      </c>
      <c r="E284" s="4" t="s">
        <v>1201</v>
      </c>
      <c r="F284" s="3" t="s">
        <v>1200</v>
      </c>
      <c r="G284" s="7" t="s">
        <v>2155</v>
      </c>
      <c r="H284" s="15" t="s">
        <v>5</v>
      </c>
      <c r="I284" s="7" t="s">
        <v>5</v>
      </c>
      <c r="J284" s="7" t="s">
        <v>5</v>
      </c>
      <c r="K284" s="7"/>
      <c r="L284" s="1" t="s">
        <v>2485</v>
      </c>
    </row>
    <row r="285" spans="1:12" ht="30">
      <c r="A285" s="1" t="s">
        <v>1202</v>
      </c>
      <c r="B285" s="4" t="s">
        <v>1203</v>
      </c>
      <c r="C285" s="1" t="s">
        <v>280</v>
      </c>
      <c r="D285" s="1" t="str">
        <f>"20200701"</f>
        <v>20200701</v>
      </c>
      <c r="E285" s="4" t="s">
        <v>1205</v>
      </c>
      <c r="F285" s="3" t="s">
        <v>1204</v>
      </c>
      <c r="G285" s="1" t="s">
        <v>2155</v>
      </c>
      <c r="H285" s="14" t="s">
        <v>5</v>
      </c>
      <c r="I285" s="1" t="s">
        <v>2175</v>
      </c>
      <c r="J285" s="1" t="s">
        <v>2175</v>
      </c>
      <c r="L285" s="1"/>
    </row>
    <row r="286" spans="1:12" ht="30">
      <c r="A286" s="1" t="s">
        <v>1206</v>
      </c>
      <c r="B286" s="4" t="s">
        <v>1207</v>
      </c>
      <c r="C286" s="1" t="s">
        <v>1208</v>
      </c>
      <c r="D286" s="1" t="str">
        <f>"20140701"</f>
        <v>20140701</v>
      </c>
      <c r="E286" s="4" t="s">
        <v>1210</v>
      </c>
      <c r="F286" s="3" t="s">
        <v>1209</v>
      </c>
      <c r="G286" s="1" t="s">
        <v>2155</v>
      </c>
      <c r="H286" s="14" t="s">
        <v>5</v>
      </c>
      <c r="I286" s="1" t="s">
        <v>2507</v>
      </c>
      <c r="J286" s="1" t="s">
        <v>2507</v>
      </c>
      <c r="L286" s="1"/>
    </row>
    <row r="287" spans="1:12" ht="42">
      <c r="A287" s="1" t="s">
        <v>1211</v>
      </c>
      <c r="B287" s="4" t="s">
        <v>1212</v>
      </c>
      <c r="C287" s="1" t="s">
        <v>107</v>
      </c>
      <c r="D287" s="1" t="str">
        <f>"20190901"</f>
        <v>20190901</v>
      </c>
      <c r="E287" s="4" t="s">
        <v>1214</v>
      </c>
      <c r="F287" s="3" t="s">
        <v>1213</v>
      </c>
      <c r="G287" s="1" t="s">
        <v>2155</v>
      </c>
      <c r="H287" s="14" t="s">
        <v>2385</v>
      </c>
      <c r="I287" s="1" t="s">
        <v>2535</v>
      </c>
      <c r="J287" s="1" t="s">
        <v>2469</v>
      </c>
      <c r="L287" s="1"/>
    </row>
    <row r="288" spans="1:12" ht="70">
      <c r="A288" s="1" t="s">
        <v>51</v>
      </c>
      <c r="B288" s="4" t="s">
        <v>1215</v>
      </c>
      <c r="C288" s="1" t="s">
        <v>107</v>
      </c>
      <c r="D288" s="1" t="str">
        <f>"20191201"</f>
        <v>20191201</v>
      </c>
      <c r="E288" s="4" t="s">
        <v>1216</v>
      </c>
      <c r="F288" s="3" t="s">
        <v>59</v>
      </c>
      <c r="G288" s="1" t="s">
        <v>2155</v>
      </c>
      <c r="H288" s="14" t="s">
        <v>2386</v>
      </c>
      <c r="I288" s="1" t="s">
        <v>2514</v>
      </c>
      <c r="J288" s="1" t="s">
        <v>2212</v>
      </c>
      <c r="L288" s="1"/>
    </row>
    <row r="289" spans="1:12" ht="60">
      <c r="A289" s="1" t="s">
        <v>1217</v>
      </c>
      <c r="B289" s="4" t="s">
        <v>1218</v>
      </c>
      <c r="C289" s="1" t="s">
        <v>107</v>
      </c>
      <c r="D289" s="1" t="str">
        <f>"20170601"</f>
        <v>20170601</v>
      </c>
      <c r="E289" s="4" t="s">
        <v>1220</v>
      </c>
      <c r="F289" s="3" t="s">
        <v>1219</v>
      </c>
      <c r="G289" s="1" t="s">
        <v>2155</v>
      </c>
      <c r="H289" s="14" t="s">
        <v>2292</v>
      </c>
      <c r="I289" s="1" t="s">
        <v>2175</v>
      </c>
      <c r="J289" s="1" t="s">
        <v>2175</v>
      </c>
      <c r="L289" s="1" t="s">
        <v>2353</v>
      </c>
    </row>
    <row r="290" spans="1:12" ht="45">
      <c r="A290" s="1" t="s">
        <v>1221</v>
      </c>
      <c r="B290" s="4" t="s">
        <v>1222</v>
      </c>
      <c r="C290" s="1" t="s">
        <v>677</v>
      </c>
      <c r="D290" s="1" t="str">
        <f>"20180101"</f>
        <v>20180101</v>
      </c>
      <c r="E290" s="4" t="s">
        <v>1224</v>
      </c>
      <c r="F290" s="3" t="s">
        <v>1223</v>
      </c>
      <c r="G290" s="1" t="s">
        <v>2155</v>
      </c>
      <c r="H290" s="14" t="s">
        <v>5</v>
      </c>
      <c r="I290" s="1" t="s">
        <v>2468</v>
      </c>
      <c r="J290" s="1" t="s">
        <v>2207</v>
      </c>
      <c r="L290" s="1"/>
    </row>
    <row r="291" spans="1:12" ht="42">
      <c r="A291" s="1" t="s">
        <v>1225</v>
      </c>
      <c r="B291" s="4" t="s">
        <v>799</v>
      </c>
      <c r="C291" s="1" t="s">
        <v>87</v>
      </c>
      <c r="D291" s="1" t="str">
        <f>"20180801"</f>
        <v>20180801</v>
      </c>
      <c r="E291" s="4" t="s">
        <v>1227</v>
      </c>
      <c r="F291" s="3" t="s">
        <v>1226</v>
      </c>
      <c r="G291" s="1" t="s">
        <v>2155</v>
      </c>
      <c r="H291" s="14" t="s">
        <v>2338</v>
      </c>
      <c r="I291" s="1" t="s">
        <v>2535</v>
      </c>
      <c r="J291" s="1" t="s">
        <v>2207</v>
      </c>
      <c r="L291" s="1"/>
    </row>
    <row r="292" spans="1:12" ht="45">
      <c r="A292" s="1" t="s">
        <v>1228</v>
      </c>
      <c r="B292" s="4" t="s">
        <v>1229</v>
      </c>
      <c r="C292" s="1" t="s">
        <v>145</v>
      </c>
      <c r="D292" s="1" t="str">
        <f>"20200707"</f>
        <v>20200707</v>
      </c>
      <c r="E292" s="4" t="s">
        <v>1231</v>
      </c>
      <c r="F292" s="3" t="s">
        <v>1230</v>
      </c>
      <c r="G292" s="1" t="s">
        <v>2155</v>
      </c>
      <c r="H292" s="14" t="s">
        <v>2339</v>
      </c>
      <c r="I292" s="1" t="s">
        <v>2535</v>
      </c>
      <c r="J292" s="1" t="s">
        <v>2469</v>
      </c>
      <c r="L292" s="1"/>
    </row>
    <row r="293" spans="1:12" ht="30">
      <c r="A293" s="1" t="s">
        <v>1232</v>
      </c>
      <c r="B293" s="4" t="s">
        <v>1233</v>
      </c>
      <c r="C293" s="1" t="s">
        <v>230</v>
      </c>
      <c r="D293" s="1" t="str">
        <f>"20170501"</f>
        <v>20170501</v>
      </c>
      <c r="E293" s="4" t="s">
        <v>1234</v>
      </c>
      <c r="G293" s="7" t="s">
        <v>2155</v>
      </c>
      <c r="H293" s="15" t="s">
        <v>5</v>
      </c>
      <c r="I293" s="7" t="s">
        <v>5</v>
      </c>
      <c r="J293" s="7" t="s">
        <v>5</v>
      </c>
      <c r="K293" s="7"/>
      <c r="L293" s="1" t="s">
        <v>2152</v>
      </c>
    </row>
    <row r="294" spans="1:12" ht="45">
      <c r="A294" s="1" t="s">
        <v>1235</v>
      </c>
      <c r="B294" s="4" t="s">
        <v>1236</v>
      </c>
      <c r="C294" s="1" t="s">
        <v>145</v>
      </c>
      <c r="D294" s="1" t="str">
        <f>"20110826"</f>
        <v>20110826</v>
      </c>
      <c r="E294" s="4" t="s">
        <v>1238</v>
      </c>
      <c r="F294" s="3" t="s">
        <v>1237</v>
      </c>
      <c r="G294" s="1" t="s">
        <v>2155</v>
      </c>
      <c r="H294" s="14" t="s">
        <v>5</v>
      </c>
      <c r="I294" s="1" t="s">
        <v>2165</v>
      </c>
      <c r="J294" s="1" t="s">
        <v>2515</v>
      </c>
      <c r="L294" s="1"/>
    </row>
    <row r="295" spans="1:12" ht="84">
      <c r="A295" s="1" t="s">
        <v>1239</v>
      </c>
      <c r="B295" s="4" t="s">
        <v>1240</v>
      </c>
      <c r="C295" s="1" t="s">
        <v>107</v>
      </c>
      <c r="D295" s="1" t="str">
        <f>"20180901"</f>
        <v>20180901</v>
      </c>
      <c r="E295" s="4" t="s">
        <v>1242</v>
      </c>
      <c r="F295" s="3" t="s">
        <v>1241</v>
      </c>
      <c r="G295" s="1" t="s">
        <v>2155</v>
      </c>
      <c r="H295" s="14" t="s">
        <v>2394</v>
      </c>
      <c r="I295" s="1" t="s">
        <v>2535</v>
      </c>
      <c r="J295" s="1" t="s">
        <v>2515</v>
      </c>
      <c r="L295" s="1"/>
    </row>
    <row r="296" spans="1:12" ht="70">
      <c r="A296" s="1" t="s">
        <v>1243</v>
      </c>
      <c r="B296" s="4" t="s">
        <v>1244</v>
      </c>
      <c r="C296" s="1" t="s">
        <v>87</v>
      </c>
      <c r="D296" s="1" t="str">
        <f>"20180401"</f>
        <v>20180401</v>
      </c>
      <c r="E296" s="4" t="s">
        <v>1246</v>
      </c>
      <c r="F296" s="3" t="s">
        <v>1245</v>
      </c>
      <c r="G296" s="7" t="s">
        <v>2155</v>
      </c>
      <c r="H296" s="15" t="s">
        <v>2233</v>
      </c>
      <c r="I296" s="7" t="s">
        <v>2157</v>
      </c>
      <c r="J296" s="7" t="s">
        <v>2157</v>
      </c>
      <c r="K296" s="7"/>
      <c r="L296" s="1"/>
    </row>
    <row r="297" spans="1:12" ht="70">
      <c r="A297" s="1" t="s">
        <v>1247</v>
      </c>
      <c r="B297" s="4" t="s">
        <v>1248</v>
      </c>
      <c r="C297" s="1" t="s">
        <v>87</v>
      </c>
      <c r="D297" s="1" t="str">
        <f>"20190815"</f>
        <v>20190815</v>
      </c>
      <c r="E297" s="4" t="s">
        <v>1250</v>
      </c>
      <c r="F297" s="3" t="s">
        <v>1249</v>
      </c>
      <c r="G297" s="7" t="s">
        <v>2155</v>
      </c>
      <c r="H297" s="15" t="s">
        <v>2234</v>
      </c>
      <c r="I297" s="7" t="s">
        <v>2157</v>
      </c>
      <c r="J297" s="7" t="s">
        <v>2157</v>
      </c>
      <c r="K297" s="7"/>
      <c r="L297" s="1"/>
    </row>
    <row r="298" spans="1:12" ht="45">
      <c r="A298" s="1" t="s">
        <v>1251</v>
      </c>
      <c r="B298" s="4" t="s">
        <v>1252</v>
      </c>
      <c r="C298" s="1" t="s">
        <v>107</v>
      </c>
      <c r="D298" s="1" t="str">
        <f>"20171201"</f>
        <v>20171201</v>
      </c>
      <c r="E298" s="4" t="s">
        <v>1254</v>
      </c>
      <c r="F298" s="3" t="s">
        <v>1253</v>
      </c>
      <c r="G298" s="1" t="s">
        <v>2155</v>
      </c>
      <c r="H298" s="14" t="s">
        <v>2395</v>
      </c>
      <c r="I298" s="1" t="s">
        <v>2535</v>
      </c>
      <c r="J298" s="1" t="s">
        <v>2515</v>
      </c>
      <c r="L298" s="1"/>
    </row>
    <row r="299" spans="1:12" ht="30">
      <c r="A299" s="1" t="s">
        <v>1255</v>
      </c>
      <c r="B299" s="4" t="s">
        <v>1256</v>
      </c>
      <c r="C299" s="1" t="s">
        <v>320</v>
      </c>
      <c r="D299" s="1" t="str">
        <f>"20170501"</f>
        <v>20170501</v>
      </c>
      <c r="E299" s="4" t="s">
        <v>1258</v>
      </c>
      <c r="F299" s="3" t="s">
        <v>1257</v>
      </c>
      <c r="G299" s="7" t="s">
        <v>2155</v>
      </c>
      <c r="H299" s="15" t="s">
        <v>5</v>
      </c>
      <c r="I299" s="7" t="s">
        <v>5</v>
      </c>
      <c r="J299" s="7" t="s">
        <v>5</v>
      </c>
      <c r="K299" s="7"/>
      <c r="L299" s="1" t="s">
        <v>2152</v>
      </c>
    </row>
    <row r="300" spans="1:12" ht="56">
      <c r="A300" s="1" t="s">
        <v>1259</v>
      </c>
      <c r="B300" s="4" t="s">
        <v>1260</v>
      </c>
      <c r="C300" s="1" t="s">
        <v>1261</v>
      </c>
      <c r="D300" s="1" t="str">
        <f>"20190311"</f>
        <v>20190311</v>
      </c>
      <c r="E300" s="4" t="s">
        <v>1263</v>
      </c>
      <c r="F300" s="3" t="s">
        <v>1262</v>
      </c>
      <c r="G300" s="1" t="s">
        <v>2155</v>
      </c>
      <c r="H300" s="14" t="s">
        <v>2396</v>
      </c>
      <c r="I300" s="1" t="s">
        <v>2535</v>
      </c>
      <c r="J300" s="1" t="s">
        <v>2516</v>
      </c>
      <c r="L300" s="1"/>
    </row>
    <row r="301" spans="1:12" ht="30">
      <c r="A301" s="1" t="s">
        <v>1264</v>
      </c>
      <c r="B301" s="4" t="s">
        <v>284</v>
      </c>
      <c r="C301" s="1" t="s">
        <v>251</v>
      </c>
      <c r="D301" s="1" t="str">
        <f>"20140901"</f>
        <v>20140901</v>
      </c>
      <c r="E301" s="4" t="s">
        <v>1266</v>
      </c>
      <c r="F301" s="3" t="s">
        <v>1265</v>
      </c>
      <c r="G301" s="7" t="s">
        <v>2155</v>
      </c>
      <c r="H301" s="15" t="s">
        <v>5</v>
      </c>
      <c r="I301" s="7" t="s">
        <v>5</v>
      </c>
      <c r="J301" s="7" t="s">
        <v>5</v>
      </c>
      <c r="K301" s="7"/>
      <c r="L301" s="1" t="s">
        <v>2336</v>
      </c>
    </row>
    <row r="302" spans="1:12" ht="56">
      <c r="A302" s="1" t="s">
        <v>1267</v>
      </c>
      <c r="B302" s="4" t="s">
        <v>1268</v>
      </c>
      <c r="C302" s="1" t="s">
        <v>1269</v>
      </c>
      <c r="D302" s="1" t="str">
        <f>"20161101"</f>
        <v>20161101</v>
      </c>
      <c r="E302" s="4" t="s">
        <v>1271</v>
      </c>
      <c r="F302" s="3" t="s">
        <v>1270</v>
      </c>
      <c r="G302" s="1" t="s">
        <v>2155</v>
      </c>
      <c r="H302" s="14" t="s">
        <v>2313</v>
      </c>
      <c r="I302" s="1" t="s">
        <v>2535</v>
      </c>
      <c r="J302" s="1" t="s">
        <v>2528</v>
      </c>
      <c r="K302" s="1" t="s">
        <v>2312</v>
      </c>
      <c r="L302" s="1"/>
    </row>
    <row r="303" spans="1:12" ht="42">
      <c r="A303" s="1" t="s">
        <v>1272</v>
      </c>
      <c r="B303" s="4" t="s">
        <v>1273</v>
      </c>
      <c r="C303" s="1" t="s">
        <v>87</v>
      </c>
      <c r="D303" s="1" t="str">
        <f>"20170601"</f>
        <v>20170601</v>
      </c>
      <c r="E303" s="4" t="s">
        <v>1275</v>
      </c>
      <c r="F303" s="3" t="s">
        <v>1274</v>
      </c>
      <c r="G303" s="1" t="s">
        <v>2155</v>
      </c>
      <c r="H303" s="14" t="s">
        <v>2317</v>
      </c>
      <c r="I303" s="1" t="s">
        <v>2535</v>
      </c>
      <c r="J303" s="1" t="s">
        <v>2212</v>
      </c>
      <c r="L303" s="1"/>
    </row>
    <row r="304" spans="1:12" ht="84">
      <c r="A304" s="1" t="s">
        <v>1276</v>
      </c>
      <c r="B304" s="4" t="s">
        <v>1277</v>
      </c>
      <c r="C304" s="1" t="s">
        <v>320</v>
      </c>
      <c r="D304" s="1" t="str">
        <f>"20170601"</f>
        <v>20170601</v>
      </c>
      <c r="E304" s="4" t="s">
        <v>1279</v>
      </c>
      <c r="F304" s="3" t="s">
        <v>1278</v>
      </c>
      <c r="G304" s="1" t="s">
        <v>2155</v>
      </c>
      <c r="H304" s="14" t="s">
        <v>2349</v>
      </c>
      <c r="I304" s="1" t="s">
        <v>2514</v>
      </c>
      <c r="J304" s="1" t="s">
        <v>2515</v>
      </c>
      <c r="L304" s="1"/>
    </row>
    <row r="305" spans="1:12" ht="98">
      <c r="A305" s="1" t="s">
        <v>1280</v>
      </c>
      <c r="B305" s="4" t="s">
        <v>1281</v>
      </c>
      <c r="C305" s="1" t="s">
        <v>87</v>
      </c>
      <c r="D305" s="1" t="str">
        <f>"20180801"</f>
        <v>20180801</v>
      </c>
      <c r="E305" s="4" t="s">
        <v>1283</v>
      </c>
      <c r="F305" s="3" t="s">
        <v>1282</v>
      </c>
      <c r="G305" s="1" t="s">
        <v>2155</v>
      </c>
      <c r="H305" s="14" t="s">
        <v>2397</v>
      </c>
      <c r="I305" s="1" t="s">
        <v>2514</v>
      </c>
      <c r="J305" s="1" t="s">
        <v>2515</v>
      </c>
      <c r="L305" s="1"/>
    </row>
    <row r="306" spans="1:12" ht="45">
      <c r="A306" s="1" t="s">
        <v>1284</v>
      </c>
      <c r="B306" s="4" t="s">
        <v>1285</v>
      </c>
      <c r="C306" s="1" t="s">
        <v>107</v>
      </c>
      <c r="D306" s="1" t="str">
        <f>"20170301"</f>
        <v>20170301</v>
      </c>
      <c r="E306" s="4" t="s">
        <v>1286</v>
      </c>
      <c r="F306" s="3" t="s">
        <v>32</v>
      </c>
      <c r="G306" s="7" t="s">
        <v>2155</v>
      </c>
      <c r="H306" s="15" t="s">
        <v>2304</v>
      </c>
      <c r="I306" s="7" t="s">
        <v>2157</v>
      </c>
      <c r="J306" s="7" t="s">
        <v>2157</v>
      </c>
      <c r="K306" s="7"/>
      <c r="L306" s="1"/>
    </row>
    <row r="307" spans="1:12" ht="42">
      <c r="A307" s="1" t="s">
        <v>38</v>
      </c>
      <c r="B307" s="4" t="s">
        <v>1287</v>
      </c>
      <c r="C307" s="1" t="s">
        <v>1288</v>
      </c>
      <c r="D307" s="1" t="str">
        <f>"20160601"</f>
        <v>20160601</v>
      </c>
      <c r="E307" s="4" t="s">
        <v>1289</v>
      </c>
      <c r="F307" s="3" t="s">
        <v>5</v>
      </c>
      <c r="G307" s="1" t="s">
        <v>2155</v>
      </c>
      <c r="H307" s="14" t="s">
        <v>2305</v>
      </c>
      <c r="I307" s="1" t="s">
        <v>2535</v>
      </c>
      <c r="J307" s="1" t="s">
        <v>2528</v>
      </c>
      <c r="K307" s="1" t="s">
        <v>2156</v>
      </c>
      <c r="L307" s="1"/>
    </row>
    <row r="308" spans="1:12" ht="30">
      <c r="A308" s="1" t="s">
        <v>1290</v>
      </c>
      <c r="B308" s="4" t="s">
        <v>1088</v>
      </c>
      <c r="C308" s="1" t="s">
        <v>251</v>
      </c>
      <c r="D308" s="1" t="str">
        <f>"20140901"</f>
        <v>20140901</v>
      </c>
      <c r="E308" s="4" t="s">
        <v>1292</v>
      </c>
      <c r="F308" s="3" t="s">
        <v>1291</v>
      </c>
      <c r="G308" s="7" t="s">
        <v>2155</v>
      </c>
      <c r="H308" s="15" t="s">
        <v>5</v>
      </c>
      <c r="I308" s="7" t="s">
        <v>5</v>
      </c>
      <c r="J308" s="7" t="s">
        <v>5</v>
      </c>
      <c r="K308" s="7"/>
      <c r="L308" s="1" t="s">
        <v>2336</v>
      </c>
    </row>
    <row r="309" spans="1:12" ht="70">
      <c r="A309" s="1" t="s">
        <v>1293</v>
      </c>
      <c r="B309" s="4" t="s">
        <v>1294</v>
      </c>
      <c r="C309" s="1" t="s">
        <v>367</v>
      </c>
      <c r="D309" s="1" t="str">
        <f>"20170701"</f>
        <v>20170701</v>
      </c>
      <c r="E309" s="4" t="s">
        <v>1296</v>
      </c>
      <c r="F309" s="3" t="s">
        <v>1295</v>
      </c>
      <c r="G309" s="1" t="s">
        <v>2155</v>
      </c>
      <c r="H309" s="14" t="s">
        <v>2330</v>
      </c>
      <c r="I309" s="1" t="s">
        <v>2535</v>
      </c>
      <c r="J309" s="1" t="s">
        <v>2469</v>
      </c>
      <c r="L309" s="1"/>
    </row>
    <row r="310" spans="1:12" ht="30">
      <c r="A310" s="1" t="s">
        <v>1297</v>
      </c>
      <c r="B310" s="4" t="s">
        <v>311</v>
      </c>
      <c r="C310" s="1" t="s">
        <v>102</v>
      </c>
      <c r="D310" s="1" t="str">
        <f>"20101201"</f>
        <v>20101201</v>
      </c>
      <c r="E310" s="4" t="s">
        <v>1299</v>
      </c>
      <c r="F310" s="3" t="s">
        <v>1298</v>
      </c>
      <c r="G310" s="7" t="s">
        <v>2155</v>
      </c>
      <c r="H310" s="15" t="s">
        <v>5</v>
      </c>
      <c r="I310" s="7" t="s">
        <v>5</v>
      </c>
      <c r="J310" s="7" t="s">
        <v>5</v>
      </c>
      <c r="K310" s="7"/>
      <c r="L310" s="1" t="s">
        <v>2152</v>
      </c>
    </row>
    <row r="311" spans="1:12" ht="30">
      <c r="A311" s="1" t="s">
        <v>1300</v>
      </c>
      <c r="B311" s="4" t="s">
        <v>1301</v>
      </c>
      <c r="C311" s="1" t="s">
        <v>212</v>
      </c>
      <c r="D311" s="1" t="str">
        <f>"20141201"</f>
        <v>20141201</v>
      </c>
      <c r="E311" s="4" t="s">
        <v>1303</v>
      </c>
      <c r="F311" s="3" t="s">
        <v>1302</v>
      </c>
      <c r="G311" s="7" t="s">
        <v>2155</v>
      </c>
      <c r="H311" s="15" t="s">
        <v>5</v>
      </c>
      <c r="I311" s="7" t="s">
        <v>5</v>
      </c>
      <c r="J311" s="7" t="s">
        <v>5</v>
      </c>
      <c r="K311" s="7"/>
      <c r="L311" s="1" t="s">
        <v>2303</v>
      </c>
    </row>
    <row r="312" spans="1:12" ht="45">
      <c r="A312" s="1" t="s">
        <v>60</v>
      </c>
      <c r="B312" s="4" t="s">
        <v>1304</v>
      </c>
      <c r="C312" s="1" t="s">
        <v>1305</v>
      </c>
      <c r="D312" s="1" t="str">
        <f>"20171101"</f>
        <v>20171101</v>
      </c>
      <c r="E312" s="4" t="s">
        <v>1306</v>
      </c>
      <c r="F312" s="3" t="s">
        <v>62</v>
      </c>
      <c r="G312" s="1" t="s">
        <v>2155</v>
      </c>
      <c r="H312" s="14" t="s">
        <v>2373</v>
      </c>
      <c r="I312" s="1" t="s">
        <v>5</v>
      </c>
      <c r="J312" s="1" t="s">
        <v>2504</v>
      </c>
      <c r="L312" s="1"/>
    </row>
    <row r="313" spans="1:12" ht="56">
      <c r="A313" s="1" t="s">
        <v>1307</v>
      </c>
      <c r="B313" s="4" t="s">
        <v>1308</v>
      </c>
      <c r="C313" s="1" t="s">
        <v>107</v>
      </c>
      <c r="D313" s="1" t="str">
        <f>"20190901"</f>
        <v>20190901</v>
      </c>
      <c r="E313" s="4" t="s">
        <v>1310</v>
      </c>
      <c r="F313" s="3" t="s">
        <v>1309</v>
      </c>
      <c r="G313" s="1" t="s">
        <v>2155</v>
      </c>
      <c r="H313" s="14" t="s">
        <v>2421</v>
      </c>
      <c r="I313" s="1" t="s">
        <v>2473</v>
      </c>
      <c r="J313" s="1" t="s">
        <v>2473</v>
      </c>
      <c r="L313" s="1"/>
    </row>
    <row r="314" spans="1:12" ht="75">
      <c r="A314" s="1" t="s">
        <v>1311</v>
      </c>
      <c r="B314" s="4" t="s">
        <v>1312</v>
      </c>
      <c r="C314" s="1" t="s">
        <v>107</v>
      </c>
      <c r="D314" s="1" t="str">
        <f>"20170601"</f>
        <v>20170601</v>
      </c>
      <c r="E314" s="4" t="s">
        <v>1313</v>
      </c>
      <c r="F314" s="3" t="s">
        <v>5</v>
      </c>
      <c r="G314" s="7" t="s">
        <v>2155</v>
      </c>
      <c r="H314" s="15" t="s">
        <v>5</v>
      </c>
      <c r="I314" s="7" t="s">
        <v>5</v>
      </c>
      <c r="J314" s="7" t="s">
        <v>5</v>
      </c>
      <c r="K314" s="7"/>
      <c r="L314" s="1" t="s">
        <v>2352</v>
      </c>
    </row>
    <row r="315" spans="1:12" ht="70">
      <c r="A315" s="1" t="s">
        <v>1314</v>
      </c>
      <c r="B315" s="4" t="s">
        <v>1315</v>
      </c>
      <c r="C315" s="1" t="s">
        <v>194</v>
      </c>
      <c r="D315" s="1" t="str">
        <f>"20181201"</f>
        <v>20181201</v>
      </c>
      <c r="E315" s="4" t="s">
        <v>1317</v>
      </c>
      <c r="F315" s="3" t="s">
        <v>1316</v>
      </c>
      <c r="G315" s="1" t="s">
        <v>2155</v>
      </c>
      <c r="H315" s="14" t="s">
        <v>2451</v>
      </c>
      <c r="I315" s="1" t="s">
        <v>2535</v>
      </c>
      <c r="J315" s="1" t="s">
        <v>2212</v>
      </c>
      <c r="L315" s="1"/>
    </row>
    <row r="316" spans="1:12" ht="70">
      <c r="A316" s="1" t="s">
        <v>1318</v>
      </c>
      <c r="B316" s="4" t="s">
        <v>1319</v>
      </c>
      <c r="C316" s="1" t="s">
        <v>102</v>
      </c>
      <c r="D316" s="1" t="str">
        <f>"20150301"</f>
        <v>20150301</v>
      </c>
      <c r="E316" s="4" t="s">
        <v>1321</v>
      </c>
      <c r="F316" s="3" t="s">
        <v>1320</v>
      </c>
      <c r="G316" s="1" t="s">
        <v>2155</v>
      </c>
      <c r="H316" s="14" t="s">
        <v>2300</v>
      </c>
      <c r="I316" s="1" t="s">
        <v>2514</v>
      </c>
      <c r="J316" s="1" t="s">
        <v>2529</v>
      </c>
      <c r="L316" s="1"/>
    </row>
    <row r="317" spans="1:12" ht="30">
      <c r="A317" s="1" t="s">
        <v>1322</v>
      </c>
      <c r="B317" s="4" t="s">
        <v>1323</v>
      </c>
      <c r="C317" s="1" t="s">
        <v>230</v>
      </c>
      <c r="D317" s="1" t="str">
        <f>"20170901"</f>
        <v>20170901</v>
      </c>
      <c r="E317" s="4" t="s">
        <v>1324</v>
      </c>
      <c r="G317" s="7" t="s">
        <v>2155</v>
      </c>
      <c r="H317" s="15" t="s">
        <v>5</v>
      </c>
      <c r="I317" s="7" t="s">
        <v>5</v>
      </c>
      <c r="J317" s="7" t="s">
        <v>5</v>
      </c>
      <c r="K317" s="7"/>
      <c r="L317" s="1" t="s">
        <v>2152</v>
      </c>
    </row>
    <row r="318" spans="1:12" ht="30">
      <c r="A318" s="1" t="s">
        <v>1325</v>
      </c>
      <c r="B318" s="4" t="s">
        <v>1326</v>
      </c>
      <c r="C318" s="1" t="s">
        <v>1327</v>
      </c>
      <c r="D318" s="1" t="str">
        <f>"20140501"</f>
        <v>20140501</v>
      </c>
      <c r="E318" s="4" t="s">
        <v>1329</v>
      </c>
      <c r="F318" s="3" t="s">
        <v>1328</v>
      </c>
      <c r="G318" s="7" t="s">
        <v>2155</v>
      </c>
      <c r="H318" s="15" t="s">
        <v>5</v>
      </c>
      <c r="I318" s="7" t="s">
        <v>5</v>
      </c>
      <c r="J318" s="7" t="s">
        <v>5</v>
      </c>
      <c r="K318" s="7"/>
      <c r="L318" s="1" t="s">
        <v>2452</v>
      </c>
    </row>
    <row r="319" spans="1:12" ht="45">
      <c r="A319" s="1" t="s">
        <v>24</v>
      </c>
      <c r="B319" s="4" t="s">
        <v>1330</v>
      </c>
      <c r="C319" s="1" t="s">
        <v>408</v>
      </c>
      <c r="D319" s="1" t="str">
        <f>"20200911"</f>
        <v>20200911</v>
      </c>
      <c r="E319" s="4" t="s">
        <v>1331</v>
      </c>
      <c r="F319" s="3" t="s">
        <v>25</v>
      </c>
      <c r="G319" s="1" t="s">
        <v>2155</v>
      </c>
      <c r="H319" s="14" t="s">
        <v>5</v>
      </c>
      <c r="I319" s="1" t="s">
        <v>2535</v>
      </c>
      <c r="J319" s="1" t="s">
        <v>2516</v>
      </c>
      <c r="L319" s="1"/>
    </row>
    <row r="320" spans="1:12" ht="84">
      <c r="A320" s="1" t="s">
        <v>2500</v>
      </c>
      <c r="B320" s="4" t="s">
        <v>1332</v>
      </c>
      <c r="C320" s="1" t="s">
        <v>1333</v>
      </c>
      <c r="D320" s="1" t="str">
        <f>"20170101"</f>
        <v>20170101</v>
      </c>
      <c r="E320" s="4" t="s">
        <v>1335</v>
      </c>
      <c r="F320" s="3" t="s">
        <v>1334</v>
      </c>
      <c r="G320" s="7" t="s">
        <v>2155</v>
      </c>
      <c r="H320" s="15" t="s">
        <v>2387</v>
      </c>
      <c r="I320" s="7" t="s">
        <v>2157</v>
      </c>
      <c r="J320" s="7" t="s">
        <v>2157</v>
      </c>
      <c r="K320" s="7"/>
      <c r="L320" s="1"/>
    </row>
    <row r="321" spans="1:12" ht="70">
      <c r="A321" s="1" t="s">
        <v>1336</v>
      </c>
      <c r="B321" s="4" t="s">
        <v>1337</v>
      </c>
      <c r="C321" s="1" t="s">
        <v>1338</v>
      </c>
      <c r="D321" s="1" t="str">
        <f>"20160301"</f>
        <v>20160301</v>
      </c>
      <c r="E321" s="4" t="s">
        <v>1340</v>
      </c>
      <c r="F321" s="3" t="s">
        <v>1339</v>
      </c>
      <c r="G321" s="7" t="s">
        <v>2155</v>
      </c>
      <c r="H321" s="15" t="s">
        <v>2235</v>
      </c>
      <c r="I321" s="7" t="s">
        <v>2157</v>
      </c>
      <c r="J321" s="7" t="s">
        <v>2157</v>
      </c>
      <c r="K321" s="7"/>
      <c r="L321" s="1"/>
    </row>
    <row r="322" spans="1:12" ht="98">
      <c r="A322" s="1" t="s">
        <v>36</v>
      </c>
      <c r="B322" s="4" t="s">
        <v>1341</v>
      </c>
      <c r="C322" s="1" t="s">
        <v>194</v>
      </c>
      <c r="D322" s="1" t="str">
        <f>"20200101"</f>
        <v>20200101</v>
      </c>
      <c r="E322" s="4" t="s">
        <v>1342</v>
      </c>
      <c r="F322" s="3" t="s">
        <v>37</v>
      </c>
      <c r="G322" s="1" t="s">
        <v>2155</v>
      </c>
      <c r="H322" s="14" t="s">
        <v>2419</v>
      </c>
      <c r="I322" s="1" t="s">
        <v>2475</v>
      </c>
      <c r="J322" s="1" t="s">
        <v>2498</v>
      </c>
      <c r="L322" s="1"/>
    </row>
    <row r="323" spans="1:12" ht="30">
      <c r="A323" s="1" t="s">
        <v>2494</v>
      </c>
      <c r="B323" s="4" t="s">
        <v>1343</v>
      </c>
      <c r="C323" s="1" t="s">
        <v>120</v>
      </c>
      <c r="D323" s="1" t="str">
        <f>"20121001"</f>
        <v>20121001</v>
      </c>
      <c r="E323" s="4" t="s">
        <v>1344</v>
      </c>
      <c r="F323" s="3" t="s">
        <v>3</v>
      </c>
      <c r="G323" s="1" t="s">
        <v>2155</v>
      </c>
      <c r="H323" s="14" t="s">
        <v>2388</v>
      </c>
      <c r="I323" s="1" t="s">
        <v>2535</v>
      </c>
      <c r="J323" s="1" t="s">
        <v>2515</v>
      </c>
      <c r="L323" s="1"/>
    </row>
    <row r="324" spans="1:12" ht="30">
      <c r="A324" s="1" t="s">
        <v>1345</v>
      </c>
      <c r="B324" s="4" t="s">
        <v>1346</v>
      </c>
      <c r="C324" s="1" t="s">
        <v>1011</v>
      </c>
      <c r="D324" s="1" t="str">
        <f>"20070501"</f>
        <v>20070501</v>
      </c>
      <c r="E324" s="4" t="s">
        <v>1348</v>
      </c>
      <c r="F324" s="3" t="s">
        <v>1347</v>
      </c>
      <c r="G324" s="7" t="s">
        <v>2155</v>
      </c>
      <c r="H324" s="15" t="s">
        <v>5</v>
      </c>
      <c r="I324" s="7" t="s">
        <v>5</v>
      </c>
      <c r="J324" s="7" t="s">
        <v>5</v>
      </c>
      <c r="K324" s="7"/>
      <c r="L324" s="1" t="s">
        <v>2406</v>
      </c>
    </row>
    <row r="325" spans="1:12" ht="70">
      <c r="A325" s="1" t="s">
        <v>1349</v>
      </c>
      <c r="B325" s="4" t="s">
        <v>1350</v>
      </c>
      <c r="C325" s="1" t="s">
        <v>320</v>
      </c>
      <c r="D325" s="1" t="str">
        <f>"20150601"</f>
        <v>20150601</v>
      </c>
      <c r="E325" s="4" t="s">
        <v>1351</v>
      </c>
      <c r="F325" s="3" t="s">
        <v>53</v>
      </c>
      <c r="G325" s="1" t="s">
        <v>2155</v>
      </c>
      <c r="H325" s="14" t="s">
        <v>2389</v>
      </c>
      <c r="I325" s="1" t="s">
        <v>2165</v>
      </c>
      <c r="J325" s="1" t="s">
        <v>2516</v>
      </c>
      <c r="L325" s="1"/>
    </row>
    <row r="326" spans="1:12" ht="98">
      <c r="A326" s="1" t="s">
        <v>1352</v>
      </c>
      <c r="B326" s="4" t="s">
        <v>1353</v>
      </c>
      <c r="C326" s="1" t="s">
        <v>251</v>
      </c>
      <c r="D326" s="1" t="str">
        <f>"20110101"</f>
        <v>20110101</v>
      </c>
      <c r="E326" s="4" t="s">
        <v>1354</v>
      </c>
      <c r="F326" s="3" t="s">
        <v>8</v>
      </c>
      <c r="G326" s="1" t="s">
        <v>2155</v>
      </c>
      <c r="H326" s="14" t="s">
        <v>2390</v>
      </c>
      <c r="I326" s="1" t="s">
        <v>2513</v>
      </c>
      <c r="J326" s="1" t="s">
        <v>2467</v>
      </c>
      <c r="L326" s="1"/>
    </row>
    <row r="327" spans="1:12" ht="56">
      <c r="A327" s="1" t="s">
        <v>1355</v>
      </c>
      <c r="B327" s="4" t="s">
        <v>1356</v>
      </c>
      <c r="C327" s="1" t="s">
        <v>1357</v>
      </c>
      <c r="D327" s="1" t="str">
        <f>"20100301"</f>
        <v>20100301</v>
      </c>
      <c r="E327" s="4" t="s">
        <v>1359</v>
      </c>
      <c r="F327" s="3" t="s">
        <v>1358</v>
      </c>
      <c r="G327" s="1" t="s">
        <v>2155</v>
      </c>
      <c r="H327" s="14" t="s">
        <v>2391</v>
      </c>
      <c r="I327" s="1" t="s">
        <v>2475</v>
      </c>
      <c r="J327" s="1" t="s">
        <v>2515</v>
      </c>
      <c r="L327" s="1"/>
    </row>
    <row r="328" spans="1:12" ht="56">
      <c r="A328" s="1" t="s">
        <v>1360</v>
      </c>
      <c r="B328" s="4" t="s">
        <v>1361</v>
      </c>
      <c r="C328" s="1" t="s">
        <v>92</v>
      </c>
      <c r="D328" s="1" t="str">
        <f>"20190101"</f>
        <v>20190101</v>
      </c>
      <c r="E328" s="4" t="s">
        <v>1363</v>
      </c>
      <c r="F328" s="3" t="s">
        <v>1362</v>
      </c>
      <c r="G328" s="1" t="s">
        <v>2155</v>
      </c>
      <c r="H328" s="14" t="s">
        <v>2350</v>
      </c>
      <c r="I328" s="1" t="s">
        <v>2535</v>
      </c>
      <c r="J328" s="1" t="s">
        <v>2469</v>
      </c>
      <c r="L328" s="1"/>
    </row>
    <row r="329" spans="1:12" ht="70">
      <c r="A329" s="1" t="s">
        <v>1364</v>
      </c>
      <c r="B329" s="4" t="s">
        <v>1365</v>
      </c>
      <c r="C329" s="1" t="s">
        <v>97</v>
      </c>
      <c r="D329" s="1" t="str">
        <f>"20141101"</f>
        <v>20141101</v>
      </c>
      <c r="E329" s="4" t="s">
        <v>1367</v>
      </c>
      <c r="F329" s="3" t="s">
        <v>1366</v>
      </c>
      <c r="G329" s="1" t="s">
        <v>2155</v>
      </c>
      <c r="H329" s="14" t="s">
        <v>2392</v>
      </c>
      <c r="I329" s="1" t="s">
        <v>2535</v>
      </c>
      <c r="J329" s="1" t="s">
        <v>2515</v>
      </c>
      <c r="L329" s="1"/>
    </row>
    <row r="330" spans="1:12" ht="45">
      <c r="A330" s="1" t="s">
        <v>1368</v>
      </c>
      <c r="B330" s="4" t="s">
        <v>1369</v>
      </c>
      <c r="C330" s="1" t="s">
        <v>1370</v>
      </c>
      <c r="D330" s="1" t="str">
        <f>"20200701"</f>
        <v>20200701</v>
      </c>
      <c r="E330" s="4" t="s">
        <v>1372</v>
      </c>
      <c r="F330" s="3" t="s">
        <v>1371</v>
      </c>
      <c r="G330" s="1" t="s">
        <v>2155</v>
      </c>
      <c r="H330" s="14" t="s">
        <v>5</v>
      </c>
      <c r="I330" s="1" t="s">
        <v>2495</v>
      </c>
      <c r="J330" s="1" t="s">
        <v>2515</v>
      </c>
      <c r="L330" s="1"/>
    </row>
    <row r="331" spans="1:12" ht="84">
      <c r="A331" s="1" t="s">
        <v>2501</v>
      </c>
      <c r="B331" s="4" t="s">
        <v>1373</v>
      </c>
      <c r="C331" s="1" t="s">
        <v>87</v>
      </c>
      <c r="D331" s="1" t="str">
        <f>"20190815"</f>
        <v>20190815</v>
      </c>
      <c r="E331" s="4" t="s">
        <v>1375</v>
      </c>
      <c r="F331" s="3" t="s">
        <v>1374</v>
      </c>
      <c r="G331" s="1" t="s">
        <v>2155</v>
      </c>
      <c r="H331" s="14" t="s">
        <v>2393</v>
      </c>
      <c r="I331" s="1" t="s">
        <v>2535</v>
      </c>
      <c r="J331" s="1" t="s">
        <v>2515</v>
      </c>
      <c r="L331" s="1"/>
    </row>
    <row r="332" spans="1:12" ht="42">
      <c r="A332" s="1" t="s">
        <v>1376</v>
      </c>
      <c r="B332" s="4" t="s">
        <v>1377</v>
      </c>
      <c r="C332" s="1" t="s">
        <v>107</v>
      </c>
      <c r="D332" s="1" t="str">
        <f>"20190601"</f>
        <v>20190601</v>
      </c>
      <c r="E332" s="4" t="s">
        <v>1379</v>
      </c>
      <c r="F332" s="3" t="s">
        <v>1378</v>
      </c>
      <c r="G332" s="1" t="s">
        <v>2155</v>
      </c>
      <c r="H332" s="14" t="s">
        <v>2293</v>
      </c>
      <c r="I332" s="1" t="s">
        <v>2175</v>
      </c>
      <c r="J332" s="1" t="s">
        <v>2175</v>
      </c>
      <c r="L332" s="1"/>
    </row>
    <row r="333" spans="1:12" ht="70">
      <c r="A333" s="1" t="s">
        <v>1380</v>
      </c>
      <c r="B333" s="4" t="s">
        <v>1381</v>
      </c>
      <c r="C333" s="1" t="s">
        <v>1382</v>
      </c>
      <c r="D333" s="1" t="str">
        <f>"20191001"</f>
        <v>20191001</v>
      </c>
      <c r="E333" s="4" t="s">
        <v>1384</v>
      </c>
      <c r="F333" s="3" t="s">
        <v>1383</v>
      </c>
      <c r="G333" s="1" t="s">
        <v>2155</v>
      </c>
      <c r="H333" s="14" t="s">
        <v>2306</v>
      </c>
      <c r="I333" s="1" t="s">
        <v>2535</v>
      </c>
      <c r="J333" s="1" t="s">
        <v>2528</v>
      </c>
      <c r="K333" s="1" t="s">
        <v>2307</v>
      </c>
      <c r="L333" s="1"/>
    </row>
    <row r="334" spans="1:12" ht="30">
      <c r="A334" s="1" t="s">
        <v>1385</v>
      </c>
      <c r="B334" s="4" t="s">
        <v>1386</v>
      </c>
      <c r="C334" s="1" t="s">
        <v>1387</v>
      </c>
      <c r="D334" s="1" t="str">
        <f>"20190101"</f>
        <v>20190101</v>
      </c>
      <c r="E334" s="4" t="s">
        <v>1389</v>
      </c>
      <c r="F334" s="3" t="s">
        <v>1388</v>
      </c>
      <c r="G334" s="1" t="s">
        <v>2155</v>
      </c>
      <c r="H334" s="14" t="s">
        <v>5</v>
      </c>
      <c r="I334" s="1" t="s">
        <v>2514</v>
      </c>
      <c r="J334" s="1" t="s">
        <v>2515</v>
      </c>
      <c r="L334" s="1"/>
    </row>
    <row r="335" spans="1:12" ht="45">
      <c r="A335" s="1" t="s">
        <v>1390</v>
      </c>
      <c r="B335" s="4" t="s">
        <v>1391</v>
      </c>
      <c r="C335" s="1" t="s">
        <v>230</v>
      </c>
      <c r="D335" s="1" t="str">
        <f>"20131201"</f>
        <v>20131201</v>
      </c>
      <c r="E335" s="4" t="s">
        <v>1393</v>
      </c>
      <c r="F335" s="3" t="s">
        <v>1392</v>
      </c>
      <c r="G335" s="7" t="s">
        <v>2155</v>
      </c>
      <c r="H335" s="15" t="s">
        <v>5</v>
      </c>
      <c r="I335" s="7" t="s">
        <v>5</v>
      </c>
      <c r="J335" s="7" t="s">
        <v>5</v>
      </c>
      <c r="K335" s="7"/>
      <c r="L335" s="1" t="s">
        <v>2152</v>
      </c>
    </row>
    <row r="336" spans="1:12" ht="30">
      <c r="A336" s="1" t="s">
        <v>1394</v>
      </c>
      <c r="B336" s="4" t="s">
        <v>1395</v>
      </c>
      <c r="C336" s="1" t="s">
        <v>107</v>
      </c>
      <c r="D336" s="1" t="str">
        <f>"20190601"</f>
        <v>20190601</v>
      </c>
      <c r="E336" s="4" t="s">
        <v>1397</v>
      </c>
      <c r="F336" s="3" t="s">
        <v>1396</v>
      </c>
      <c r="G336" s="7" t="s">
        <v>2155</v>
      </c>
      <c r="H336" s="15" t="s">
        <v>5</v>
      </c>
      <c r="I336" s="7" t="s">
        <v>5</v>
      </c>
      <c r="J336" s="7" t="s">
        <v>5</v>
      </c>
      <c r="K336" s="7"/>
      <c r="L336" s="1" t="s">
        <v>2152</v>
      </c>
    </row>
    <row r="337" spans="1:12" ht="15">
      <c r="A337" s="1" t="s">
        <v>1398</v>
      </c>
      <c r="B337" s="4" t="s">
        <v>1399</v>
      </c>
      <c r="C337" s="1" t="s">
        <v>1400</v>
      </c>
      <c r="D337" s="1" t="str">
        <f>"20100401"</f>
        <v>20100401</v>
      </c>
      <c r="E337" s="4" t="s">
        <v>1402</v>
      </c>
      <c r="F337" s="3" t="s">
        <v>1401</v>
      </c>
      <c r="G337" s="1" t="s">
        <v>2155</v>
      </c>
      <c r="H337" s="14" t="s">
        <v>5</v>
      </c>
      <c r="I337" s="1" t="s">
        <v>2357</v>
      </c>
      <c r="J337" s="1" t="s">
        <v>2515</v>
      </c>
      <c r="L337" s="1"/>
    </row>
    <row r="338" spans="1:12" ht="30">
      <c r="A338" s="1" t="s">
        <v>1403</v>
      </c>
      <c r="B338" s="4" t="s">
        <v>1404</v>
      </c>
      <c r="C338" s="1" t="s">
        <v>107</v>
      </c>
      <c r="D338" s="1" t="str">
        <f>"20180901"</f>
        <v>20180901</v>
      </c>
      <c r="E338" s="4" t="s">
        <v>1406</v>
      </c>
      <c r="F338" s="3" t="s">
        <v>1405</v>
      </c>
      <c r="G338" s="1" t="s">
        <v>2155</v>
      </c>
      <c r="H338" s="14" t="s">
        <v>2374</v>
      </c>
      <c r="I338" s="1" t="s">
        <v>2514</v>
      </c>
      <c r="J338" s="1" t="s">
        <v>2515</v>
      </c>
      <c r="L338" s="1"/>
    </row>
    <row r="339" spans="1:12" ht="56">
      <c r="A339" s="1" t="s">
        <v>1407</v>
      </c>
      <c r="B339" s="4" t="s">
        <v>1408</v>
      </c>
      <c r="C339" s="1" t="s">
        <v>107</v>
      </c>
      <c r="D339" s="1" t="str">
        <f>"20180901"</f>
        <v>20180901</v>
      </c>
      <c r="E339" s="4" t="s">
        <v>1410</v>
      </c>
      <c r="F339" s="3" t="s">
        <v>1409</v>
      </c>
      <c r="G339" s="1" t="s">
        <v>2155</v>
      </c>
      <c r="H339" s="14" t="s">
        <v>2356</v>
      </c>
      <c r="I339" s="1" t="s">
        <v>2357</v>
      </c>
      <c r="J339" s="1" t="s">
        <v>2515</v>
      </c>
      <c r="L339" s="1"/>
    </row>
    <row r="340" spans="1:12" ht="30">
      <c r="A340" s="1" t="s">
        <v>1411</v>
      </c>
      <c r="B340" s="4" t="s">
        <v>1412</v>
      </c>
      <c r="C340" s="1" t="s">
        <v>107</v>
      </c>
      <c r="D340" s="1" t="str">
        <f>"20180901"</f>
        <v>20180901</v>
      </c>
      <c r="E340" s="4" t="s">
        <v>1414</v>
      </c>
      <c r="F340" s="3" t="s">
        <v>1413</v>
      </c>
      <c r="G340" s="7" t="s">
        <v>2155</v>
      </c>
      <c r="H340" s="15" t="s">
        <v>5</v>
      </c>
      <c r="I340" s="7" t="s">
        <v>5</v>
      </c>
      <c r="J340" s="7" t="s">
        <v>5</v>
      </c>
      <c r="K340" s="7"/>
      <c r="L340" s="1" t="s">
        <v>2352</v>
      </c>
    </row>
    <row r="341" spans="1:12" ht="30">
      <c r="A341" s="1" t="s">
        <v>1415</v>
      </c>
      <c r="B341" s="4" t="s">
        <v>1416</v>
      </c>
      <c r="C341" s="1" t="s">
        <v>87</v>
      </c>
      <c r="D341" s="1" t="str">
        <f>"20130601"</f>
        <v>20130601</v>
      </c>
      <c r="E341" s="4" t="s">
        <v>1418</v>
      </c>
      <c r="F341" s="3" t="s">
        <v>1417</v>
      </c>
      <c r="G341" s="7" t="s">
        <v>2155</v>
      </c>
      <c r="H341" s="15" t="s">
        <v>5</v>
      </c>
      <c r="I341" s="7" t="s">
        <v>5</v>
      </c>
      <c r="J341" s="7" t="s">
        <v>5</v>
      </c>
      <c r="K341" s="7"/>
      <c r="L341" s="1" t="s">
        <v>2152</v>
      </c>
    </row>
    <row r="342" spans="1:12" ht="30">
      <c r="A342" s="1" t="s">
        <v>1419</v>
      </c>
      <c r="B342" s="4" t="s">
        <v>568</v>
      </c>
      <c r="C342" s="1" t="s">
        <v>251</v>
      </c>
      <c r="D342" s="1" t="str">
        <f>"20181101"</f>
        <v>20181101</v>
      </c>
      <c r="E342" s="4" t="s">
        <v>1421</v>
      </c>
      <c r="F342" s="3" t="s">
        <v>1420</v>
      </c>
      <c r="G342" s="7" t="s">
        <v>2155</v>
      </c>
      <c r="H342" s="15" t="s">
        <v>5</v>
      </c>
      <c r="I342" s="7" t="s">
        <v>5</v>
      </c>
      <c r="J342" s="7" t="s">
        <v>5</v>
      </c>
      <c r="K342" s="7"/>
      <c r="L342" s="1" t="s">
        <v>2336</v>
      </c>
    </row>
    <row r="343" spans="1:12" ht="45">
      <c r="A343" s="1" t="s">
        <v>1422</v>
      </c>
      <c r="B343" s="4" t="s">
        <v>1423</v>
      </c>
      <c r="C343" s="1" t="s">
        <v>87</v>
      </c>
      <c r="D343" s="1" t="str">
        <f>"20150601"</f>
        <v>20150601</v>
      </c>
      <c r="E343" s="4" t="s">
        <v>1425</v>
      </c>
      <c r="F343" s="3" t="s">
        <v>1424</v>
      </c>
      <c r="G343" s="7" t="s">
        <v>2155</v>
      </c>
      <c r="H343" s="15" t="s">
        <v>5</v>
      </c>
      <c r="I343" s="7" t="s">
        <v>5</v>
      </c>
      <c r="J343" s="7" t="s">
        <v>5</v>
      </c>
      <c r="K343" s="7"/>
      <c r="L343" s="1" t="s">
        <v>2152</v>
      </c>
    </row>
    <row r="344" spans="1:12" ht="30">
      <c r="A344" s="1" t="s">
        <v>1426</v>
      </c>
      <c r="B344" s="4" t="s">
        <v>1427</v>
      </c>
      <c r="C344" s="1" t="s">
        <v>145</v>
      </c>
      <c r="D344" s="1" t="str">
        <f>"20210107"</f>
        <v>20210107</v>
      </c>
      <c r="E344" s="4" t="s">
        <v>1429</v>
      </c>
      <c r="F344" s="3" t="s">
        <v>1428</v>
      </c>
      <c r="G344" s="7" t="s">
        <v>2155</v>
      </c>
      <c r="H344" s="15" t="s">
        <v>5</v>
      </c>
      <c r="I344" s="7" t="s">
        <v>5</v>
      </c>
      <c r="J344" s="7" t="s">
        <v>5</v>
      </c>
      <c r="K344" s="7"/>
      <c r="L344" s="1" t="s">
        <v>2152</v>
      </c>
    </row>
    <row r="345" spans="1:12" ht="42">
      <c r="A345" s="1" t="s">
        <v>1430</v>
      </c>
      <c r="B345" s="4" t="s">
        <v>1431</v>
      </c>
      <c r="C345" s="1" t="s">
        <v>299</v>
      </c>
      <c r="D345" s="1" t="str">
        <f>"20140701"</f>
        <v>20140701</v>
      </c>
      <c r="E345" s="4" t="s">
        <v>1433</v>
      </c>
      <c r="F345" s="3" t="s">
        <v>1432</v>
      </c>
      <c r="G345" s="1" t="s">
        <v>2155</v>
      </c>
      <c r="H345" s="14" t="s">
        <v>2446</v>
      </c>
      <c r="I345" s="1" t="s">
        <v>2468</v>
      </c>
      <c r="J345" s="1" t="s">
        <v>2533</v>
      </c>
      <c r="L345" s="1"/>
    </row>
    <row r="346" spans="1:12" ht="70">
      <c r="A346" s="1" t="s">
        <v>1434</v>
      </c>
      <c r="B346" s="4" t="s">
        <v>1435</v>
      </c>
      <c r="C346" s="1" t="s">
        <v>107</v>
      </c>
      <c r="D346" s="1" t="str">
        <f>"20160901"</f>
        <v>20160901</v>
      </c>
      <c r="E346" s="4" t="s">
        <v>1437</v>
      </c>
      <c r="F346" s="3" t="s">
        <v>1436</v>
      </c>
      <c r="G346" s="1" t="s">
        <v>2155</v>
      </c>
      <c r="H346" s="14" t="s">
        <v>2407</v>
      </c>
      <c r="I346" s="1" t="s">
        <v>2535</v>
      </c>
      <c r="J346" s="1" t="s">
        <v>2515</v>
      </c>
      <c r="L346" s="1"/>
    </row>
    <row r="347" spans="1:12" ht="42">
      <c r="A347" s="1" t="s">
        <v>1438</v>
      </c>
      <c r="B347" s="4" t="s">
        <v>1439</v>
      </c>
      <c r="C347" s="1" t="s">
        <v>107</v>
      </c>
      <c r="D347" s="1" t="str">
        <f>"20171201"</f>
        <v>20171201</v>
      </c>
      <c r="E347" s="4" t="s">
        <v>1440</v>
      </c>
      <c r="F347" s="3" t="s">
        <v>30</v>
      </c>
      <c r="G347" s="1" t="s">
        <v>2155</v>
      </c>
      <c r="H347" s="14" t="s">
        <v>2408</v>
      </c>
      <c r="I347" s="1" t="s">
        <v>2535</v>
      </c>
      <c r="J347" s="1" t="s">
        <v>2515</v>
      </c>
      <c r="L347" s="1"/>
    </row>
    <row r="348" spans="1:12" ht="56">
      <c r="A348" s="1" t="s">
        <v>1441</v>
      </c>
      <c r="B348" s="4" t="s">
        <v>1442</v>
      </c>
      <c r="C348" s="1" t="s">
        <v>120</v>
      </c>
      <c r="D348" s="1" t="str">
        <f>"20170101"</f>
        <v>20170101</v>
      </c>
      <c r="E348" s="4" t="s">
        <v>1444</v>
      </c>
      <c r="F348" s="3" t="s">
        <v>1443</v>
      </c>
      <c r="G348" s="1" t="s">
        <v>2155</v>
      </c>
      <c r="H348" s="14" t="s">
        <v>2409</v>
      </c>
      <c r="I348" s="1" t="s">
        <v>2535</v>
      </c>
      <c r="J348" s="1" t="s">
        <v>2515</v>
      </c>
      <c r="L348" s="1"/>
    </row>
    <row r="349" spans="1:12" ht="30">
      <c r="A349" s="1" t="s">
        <v>1445</v>
      </c>
      <c r="B349" s="4" t="s">
        <v>1446</v>
      </c>
      <c r="C349" s="1" t="s">
        <v>87</v>
      </c>
      <c r="D349" s="1" t="str">
        <f>"20111201"</f>
        <v>20111201</v>
      </c>
      <c r="E349" s="4" t="s">
        <v>1448</v>
      </c>
      <c r="F349" s="3" t="s">
        <v>1447</v>
      </c>
      <c r="G349" s="7" t="s">
        <v>2155</v>
      </c>
      <c r="H349" s="15" t="s">
        <v>5</v>
      </c>
      <c r="I349" s="7" t="s">
        <v>5</v>
      </c>
      <c r="J349" s="7" t="s">
        <v>5</v>
      </c>
      <c r="K349" s="7"/>
      <c r="L349" s="1" t="s">
        <v>2152</v>
      </c>
    </row>
    <row r="350" spans="1:12" ht="45">
      <c r="A350" s="1" t="s">
        <v>1449</v>
      </c>
      <c r="B350" s="4" t="s">
        <v>1450</v>
      </c>
      <c r="C350" s="1" t="s">
        <v>230</v>
      </c>
      <c r="D350" s="1" t="str">
        <f>"20161201"</f>
        <v>20161201</v>
      </c>
      <c r="E350" s="4" t="s">
        <v>1452</v>
      </c>
      <c r="F350" s="3" t="s">
        <v>1451</v>
      </c>
      <c r="G350" s="7" t="s">
        <v>2155</v>
      </c>
      <c r="H350" s="15" t="s">
        <v>5</v>
      </c>
      <c r="I350" s="7" t="s">
        <v>5</v>
      </c>
      <c r="J350" s="7" t="s">
        <v>5</v>
      </c>
      <c r="K350" s="7"/>
      <c r="L350" s="1" t="s">
        <v>2152</v>
      </c>
    </row>
    <row r="351" spans="1:12" ht="56">
      <c r="A351" s="1" t="s">
        <v>1453</v>
      </c>
      <c r="B351" s="4" t="s">
        <v>1454</v>
      </c>
      <c r="C351" s="1" t="s">
        <v>107</v>
      </c>
      <c r="D351" s="1" t="str">
        <f>"20180301"</f>
        <v>20180301</v>
      </c>
      <c r="E351" s="4" t="s">
        <v>1456</v>
      </c>
      <c r="F351" s="3" t="s">
        <v>1455</v>
      </c>
      <c r="G351" s="1" t="s">
        <v>2155</v>
      </c>
      <c r="H351" s="14" t="s">
        <v>2324</v>
      </c>
      <c r="I351" s="1" t="s">
        <v>2535</v>
      </c>
      <c r="J351" s="1" t="s">
        <v>2515</v>
      </c>
      <c r="L351" s="1"/>
    </row>
    <row r="352" spans="1:12" ht="42">
      <c r="A352" s="1" t="s">
        <v>1457</v>
      </c>
      <c r="B352" s="4" t="s">
        <v>1458</v>
      </c>
      <c r="C352" s="1" t="s">
        <v>593</v>
      </c>
      <c r="D352" s="1" t="str">
        <f>"20181001"</f>
        <v>20181001</v>
      </c>
      <c r="E352" s="4" t="s">
        <v>1460</v>
      </c>
      <c r="F352" s="3" t="s">
        <v>1459</v>
      </c>
      <c r="G352" s="1" t="s">
        <v>2155</v>
      </c>
      <c r="H352" s="14" t="s">
        <v>2325</v>
      </c>
      <c r="I352" s="1" t="s">
        <v>2467</v>
      </c>
      <c r="J352" s="1" t="s">
        <v>2515</v>
      </c>
      <c r="L352" s="1"/>
    </row>
    <row r="353" spans="1:12" ht="45">
      <c r="A353" s="1" t="s">
        <v>1461</v>
      </c>
      <c r="B353" s="4" t="s">
        <v>1462</v>
      </c>
      <c r="C353" s="1" t="s">
        <v>251</v>
      </c>
      <c r="D353" s="1" t="str">
        <f>"20150501"</f>
        <v>20150501</v>
      </c>
      <c r="E353" s="4" t="s">
        <v>1464</v>
      </c>
      <c r="F353" s="3" t="s">
        <v>1463</v>
      </c>
      <c r="G353" s="1" t="s">
        <v>2155</v>
      </c>
      <c r="H353" s="14" t="s">
        <v>2294</v>
      </c>
      <c r="I353" s="1" t="s">
        <v>2175</v>
      </c>
      <c r="J353" s="1" t="s">
        <v>2175</v>
      </c>
      <c r="L353" s="1"/>
    </row>
    <row r="354" spans="1:12" ht="84">
      <c r="A354" s="1" t="s">
        <v>1465</v>
      </c>
      <c r="B354" s="4" t="s">
        <v>1466</v>
      </c>
      <c r="C354" s="1" t="s">
        <v>1467</v>
      </c>
      <c r="D354" s="1" t="str">
        <f>"20150101"</f>
        <v>20150101</v>
      </c>
      <c r="E354" s="4" t="s">
        <v>1469</v>
      </c>
      <c r="F354" s="3" t="s">
        <v>1468</v>
      </c>
      <c r="G354" s="1" t="s">
        <v>2155</v>
      </c>
      <c r="H354" s="14" t="s">
        <v>2326</v>
      </c>
      <c r="I354" s="1" t="s">
        <v>2467</v>
      </c>
      <c r="J354" s="1" t="s">
        <v>2515</v>
      </c>
      <c r="L354" s="1"/>
    </row>
    <row r="355" spans="1:12" ht="70">
      <c r="A355" s="1" t="s">
        <v>1470</v>
      </c>
      <c r="B355" s="4" t="s">
        <v>1471</v>
      </c>
      <c r="C355" s="1" t="s">
        <v>367</v>
      </c>
      <c r="D355" s="1" t="str">
        <f>"20180901"</f>
        <v>20180901</v>
      </c>
      <c r="E355" s="4" t="s">
        <v>1473</v>
      </c>
      <c r="F355" s="3" t="s">
        <v>1472</v>
      </c>
      <c r="G355" s="1" t="s">
        <v>2155</v>
      </c>
      <c r="H355" s="14" t="s">
        <v>2327</v>
      </c>
      <c r="I355" s="1" t="s">
        <v>2467</v>
      </c>
      <c r="J355" s="1" t="s">
        <v>2467</v>
      </c>
      <c r="L355" s="1"/>
    </row>
    <row r="356" spans="1:12" ht="56">
      <c r="A356" s="1" t="s">
        <v>1474</v>
      </c>
      <c r="B356" s="4" t="s">
        <v>1475</v>
      </c>
      <c r="C356" s="1" t="s">
        <v>107</v>
      </c>
      <c r="D356" s="1" t="str">
        <f>"20161201"</f>
        <v>20161201</v>
      </c>
      <c r="E356" s="4" t="s">
        <v>1477</v>
      </c>
      <c r="F356" s="3" t="s">
        <v>1476</v>
      </c>
      <c r="G356" s="1" t="s">
        <v>2155</v>
      </c>
      <c r="H356" s="14" t="s">
        <v>2375</v>
      </c>
      <c r="I356" s="1" t="s">
        <v>2514</v>
      </c>
      <c r="J356" s="1" t="s">
        <v>2515</v>
      </c>
      <c r="L356" s="1"/>
    </row>
    <row r="357" spans="1:12" ht="15">
      <c r="A357" s="1" t="s">
        <v>1478</v>
      </c>
      <c r="B357" s="4" t="s">
        <v>1479</v>
      </c>
      <c r="C357" s="1" t="s">
        <v>102</v>
      </c>
      <c r="D357" s="1" t="str">
        <f>"20140901"</f>
        <v>20140901</v>
      </c>
      <c r="E357" s="4" t="s">
        <v>1481</v>
      </c>
      <c r="F357" s="3" t="s">
        <v>1480</v>
      </c>
      <c r="G357" s="7" t="s">
        <v>2155</v>
      </c>
      <c r="H357" s="15" t="s">
        <v>5</v>
      </c>
      <c r="I357" s="7" t="s">
        <v>5</v>
      </c>
      <c r="J357" s="7" t="s">
        <v>5</v>
      </c>
      <c r="K357" s="7"/>
      <c r="L357" s="1" t="s">
        <v>2152</v>
      </c>
    </row>
    <row r="358" spans="1:12" ht="45">
      <c r="A358" s="1" t="s">
        <v>1482</v>
      </c>
      <c r="B358" s="4" t="s">
        <v>1483</v>
      </c>
      <c r="C358" s="1" t="s">
        <v>642</v>
      </c>
      <c r="D358" s="1" t="str">
        <f>"20140601"</f>
        <v>20140601</v>
      </c>
      <c r="E358" s="4" t="s">
        <v>1485</v>
      </c>
      <c r="F358" s="3" t="s">
        <v>1484</v>
      </c>
      <c r="G358" s="7" t="s">
        <v>2155</v>
      </c>
      <c r="H358" s="15" t="s">
        <v>5</v>
      </c>
      <c r="I358" s="7" t="s">
        <v>5</v>
      </c>
      <c r="J358" s="7" t="s">
        <v>5</v>
      </c>
      <c r="K358" s="7"/>
      <c r="L358" s="1" t="s">
        <v>2152</v>
      </c>
    </row>
    <row r="359" spans="1:12" ht="30">
      <c r="A359" s="1" t="s">
        <v>1486</v>
      </c>
      <c r="B359" s="4" t="s">
        <v>1487</v>
      </c>
      <c r="C359" s="1" t="s">
        <v>102</v>
      </c>
      <c r="D359" s="1" t="str">
        <f>"20160901"</f>
        <v>20160901</v>
      </c>
      <c r="E359" s="4" t="s">
        <v>1489</v>
      </c>
      <c r="F359" s="3" t="s">
        <v>1488</v>
      </c>
      <c r="G359" s="7" t="s">
        <v>2155</v>
      </c>
      <c r="H359" s="15" t="s">
        <v>5</v>
      </c>
      <c r="I359" s="7" t="s">
        <v>5</v>
      </c>
      <c r="J359" s="7" t="s">
        <v>5</v>
      </c>
      <c r="K359" s="7"/>
      <c r="L359" s="1" t="s">
        <v>2152</v>
      </c>
    </row>
    <row r="360" spans="1:12" ht="30">
      <c r="A360" s="1" t="s">
        <v>1490</v>
      </c>
      <c r="B360" s="4" t="s">
        <v>1491</v>
      </c>
      <c r="C360" s="1" t="s">
        <v>1492</v>
      </c>
      <c r="D360" s="1" t="str">
        <f>"20051201"</f>
        <v>20051201</v>
      </c>
      <c r="E360" s="4" t="s">
        <v>1494</v>
      </c>
      <c r="F360" s="3" t="s">
        <v>1493</v>
      </c>
      <c r="G360" s="7" t="s">
        <v>2155</v>
      </c>
      <c r="H360" s="15" t="s">
        <v>5</v>
      </c>
      <c r="I360" s="7" t="s">
        <v>5</v>
      </c>
      <c r="J360" s="7" t="s">
        <v>5</v>
      </c>
      <c r="K360" s="7"/>
      <c r="L360" s="1" t="s">
        <v>2152</v>
      </c>
    </row>
    <row r="361" spans="1:12" ht="30">
      <c r="A361" s="1" t="s">
        <v>1495</v>
      </c>
      <c r="B361" s="4" t="s">
        <v>1496</v>
      </c>
      <c r="C361" s="1" t="s">
        <v>1497</v>
      </c>
      <c r="D361" s="1" t="str">
        <f>"20180301"</f>
        <v>20180301</v>
      </c>
      <c r="E361" s="4" t="s">
        <v>1498</v>
      </c>
      <c r="F361" s="3" t="s">
        <v>5</v>
      </c>
      <c r="G361" s="1" t="s">
        <v>2155</v>
      </c>
      <c r="H361" s="14" t="s">
        <v>5</v>
      </c>
      <c r="I361" s="1" t="s">
        <v>2165</v>
      </c>
      <c r="J361" s="1" t="s">
        <v>2516</v>
      </c>
      <c r="L361" s="1"/>
    </row>
    <row r="362" spans="1:12" ht="56">
      <c r="A362" s="1" t="s">
        <v>1499</v>
      </c>
      <c r="B362" s="4" t="s">
        <v>1500</v>
      </c>
      <c r="C362" s="1" t="s">
        <v>1501</v>
      </c>
      <c r="D362" s="1" t="str">
        <f>"20181001"</f>
        <v>20181001</v>
      </c>
      <c r="E362" s="4" t="s">
        <v>1503</v>
      </c>
      <c r="F362" s="3" t="s">
        <v>1502</v>
      </c>
      <c r="G362" s="1" t="s">
        <v>2155</v>
      </c>
      <c r="H362" s="14" t="s">
        <v>2453</v>
      </c>
      <c r="I362" s="1" t="s">
        <v>2535</v>
      </c>
      <c r="J362" s="1" t="s">
        <v>2515</v>
      </c>
      <c r="L362" s="1"/>
    </row>
    <row r="363" spans="1:12" ht="60">
      <c r="A363" s="1" t="s">
        <v>1504</v>
      </c>
      <c r="B363" s="4" t="s">
        <v>1505</v>
      </c>
      <c r="C363" s="1" t="s">
        <v>107</v>
      </c>
      <c r="D363" s="1" t="str">
        <f>"20170901"</f>
        <v>20170901</v>
      </c>
      <c r="E363" s="4" t="s">
        <v>1507</v>
      </c>
      <c r="F363" s="3" t="s">
        <v>1506</v>
      </c>
      <c r="G363" s="1" t="s">
        <v>2155</v>
      </c>
      <c r="H363" s="14" t="s">
        <v>2354</v>
      </c>
      <c r="I363" s="1" t="s">
        <v>2175</v>
      </c>
      <c r="J363" s="1" t="s">
        <v>2175</v>
      </c>
      <c r="L363" s="1" t="s">
        <v>2353</v>
      </c>
    </row>
    <row r="364" spans="1:12" ht="30">
      <c r="A364" s="1" t="s">
        <v>1508</v>
      </c>
      <c r="B364" s="4" t="s">
        <v>1509</v>
      </c>
      <c r="C364" s="1" t="s">
        <v>87</v>
      </c>
      <c r="D364" s="1" t="str">
        <f>"20190517"</f>
        <v>20190517</v>
      </c>
      <c r="E364" s="4" t="s">
        <v>1511</v>
      </c>
      <c r="F364" s="3" t="s">
        <v>1510</v>
      </c>
      <c r="G364" s="1" t="s">
        <v>2155</v>
      </c>
      <c r="H364" s="14" t="s">
        <v>2454</v>
      </c>
      <c r="I364" s="1" t="s">
        <v>2468</v>
      </c>
      <c r="J364" s="1" t="s">
        <v>2212</v>
      </c>
      <c r="L364" s="1"/>
    </row>
    <row r="365" spans="1:12" ht="42">
      <c r="A365" s="1" t="s">
        <v>1512</v>
      </c>
      <c r="B365" s="4" t="s">
        <v>1513</v>
      </c>
      <c r="C365" s="1" t="s">
        <v>1514</v>
      </c>
      <c r="D365" s="1" t="str">
        <f>"20201201"</f>
        <v>20201201</v>
      </c>
      <c r="E365" s="4" t="s">
        <v>1516</v>
      </c>
      <c r="F365" s="3" t="s">
        <v>1515</v>
      </c>
      <c r="G365" s="1" t="s">
        <v>2155</v>
      </c>
      <c r="H365" s="14" t="s">
        <v>2423</v>
      </c>
      <c r="I365" s="1" t="s">
        <v>2467</v>
      </c>
      <c r="J365" s="1" t="s">
        <v>2467</v>
      </c>
      <c r="L365" s="1"/>
    </row>
    <row r="366" spans="1:12" ht="42">
      <c r="A366" s="1" t="s">
        <v>1517</v>
      </c>
      <c r="B366" s="4" t="s">
        <v>1518</v>
      </c>
      <c r="C366" s="1" t="s">
        <v>647</v>
      </c>
      <c r="D366" s="1" t="str">
        <f>"20170201"</f>
        <v>20170201</v>
      </c>
      <c r="E366" s="4" t="s">
        <v>1519</v>
      </c>
      <c r="F366" s="3" t="s">
        <v>5</v>
      </c>
      <c r="G366" s="7" t="s">
        <v>2155</v>
      </c>
      <c r="H366" s="15" t="s">
        <v>2455</v>
      </c>
      <c r="I366" s="7" t="s">
        <v>5</v>
      </c>
      <c r="J366" s="7" t="s">
        <v>5</v>
      </c>
      <c r="K366" s="7"/>
      <c r="L366" s="1" t="s">
        <v>2503</v>
      </c>
    </row>
    <row r="367" spans="1:12" ht="70">
      <c r="A367" s="1" t="s">
        <v>1520</v>
      </c>
      <c r="B367" s="4" t="s">
        <v>1521</v>
      </c>
      <c r="C367" s="1" t="s">
        <v>107</v>
      </c>
      <c r="D367" s="1" t="str">
        <f>"20190301"</f>
        <v>20190301</v>
      </c>
      <c r="E367" s="4" t="s">
        <v>1523</v>
      </c>
      <c r="F367" s="3" t="s">
        <v>1522</v>
      </c>
      <c r="G367" s="1" t="s">
        <v>2155</v>
      </c>
      <c r="H367" s="14" t="s">
        <v>2424</v>
      </c>
      <c r="I367" s="1" t="s">
        <v>2535</v>
      </c>
      <c r="J367" s="1" t="s">
        <v>2528</v>
      </c>
      <c r="K367" s="1" t="s">
        <v>1934</v>
      </c>
      <c r="L367" s="1"/>
    </row>
    <row r="368" spans="1:12" ht="70">
      <c r="A368" s="1" t="s">
        <v>1524</v>
      </c>
      <c r="B368" s="4" t="s">
        <v>1525</v>
      </c>
      <c r="C368" s="1" t="s">
        <v>1261</v>
      </c>
      <c r="D368" s="1" t="str">
        <f>"20200306"</f>
        <v>20200306</v>
      </c>
      <c r="E368" s="4" t="s">
        <v>1527</v>
      </c>
      <c r="F368" s="3" t="s">
        <v>1526</v>
      </c>
      <c r="G368" s="1" t="s">
        <v>2155</v>
      </c>
      <c r="H368" s="14" t="s">
        <v>2425</v>
      </c>
      <c r="I368" s="1" t="s">
        <v>2165</v>
      </c>
      <c r="J368" s="1" t="s">
        <v>2529</v>
      </c>
      <c r="L368" s="1"/>
    </row>
    <row r="369" spans="1:12" ht="30">
      <c r="A369" s="1" t="s">
        <v>1528</v>
      </c>
      <c r="B369" s="4" t="s">
        <v>1529</v>
      </c>
      <c r="C369" s="1" t="s">
        <v>102</v>
      </c>
      <c r="D369" s="1" t="str">
        <f>"20200301"</f>
        <v>20200301</v>
      </c>
      <c r="E369" s="4" t="s">
        <v>1531</v>
      </c>
      <c r="F369" s="3" t="s">
        <v>1530</v>
      </c>
      <c r="G369" s="7" t="s">
        <v>2155</v>
      </c>
      <c r="H369" s="15" t="s">
        <v>5</v>
      </c>
      <c r="I369" s="7" t="s">
        <v>5</v>
      </c>
      <c r="J369" s="7" t="s">
        <v>5</v>
      </c>
      <c r="K369" s="7"/>
      <c r="L369" s="1" t="s">
        <v>2152</v>
      </c>
    </row>
    <row r="370" spans="1:12" ht="45">
      <c r="A370" s="1" t="s">
        <v>1532</v>
      </c>
      <c r="B370" s="4" t="s">
        <v>1533</v>
      </c>
      <c r="C370" s="1" t="s">
        <v>102</v>
      </c>
      <c r="D370" s="1" t="str">
        <f>"20121201"</f>
        <v>20121201</v>
      </c>
      <c r="E370" s="4" t="s">
        <v>1535</v>
      </c>
      <c r="F370" s="3" t="s">
        <v>1534</v>
      </c>
      <c r="G370" s="7" t="s">
        <v>2155</v>
      </c>
      <c r="H370" s="15" t="s">
        <v>5</v>
      </c>
      <c r="I370" s="7" t="s">
        <v>5</v>
      </c>
      <c r="J370" s="7" t="s">
        <v>5</v>
      </c>
      <c r="K370" s="7"/>
      <c r="L370" s="1" t="s">
        <v>2152</v>
      </c>
    </row>
    <row r="371" spans="1:12" ht="42">
      <c r="A371" s="1" t="s">
        <v>1536</v>
      </c>
      <c r="B371" s="4" t="s">
        <v>1537</v>
      </c>
      <c r="C371" s="1" t="s">
        <v>553</v>
      </c>
      <c r="D371" s="1" t="str">
        <f>"20181001"</f>
        <v>20181001</v>
      </c>
      <c r="E371" s="4" t="s">
        <v>1539</v>
      </c>
      <c r="F371" s="3" t="s">
        <v>1538</v>
      </c>
      <c r="G371" s="1" t="s">
        <v>2155</v>
      </c>
      <c r="H371" s="14" t="s">
        <v>2426</v>
      </c>
      <c r="I371" s="1" t="s">
        <v>2535</v>
      </c>
      <c r="J371" s="1" t="s">
        <v>2515</v>
      </c>
      <c r="L371" s="1"/>
    </row>
    <row r="372" spans="1:12" ht="30">
      <c r="A372" s="1" t="s">
        <v>1540</v>
      </c>
      <c r="B372" s="4" t="s">
        <v>1541</v>
      </c>
      <c r="C372" s="1" t="s">
        <v>320</v>
      </c>
      <c r="D372" s="1" t="str">
        <f>"20181101"</f>
        <v>20181101</v>
      </c>
      <c r="E372" s="4" t="s">
        <v>1543</v>
      </c>
      <c r="F372" s="3" t="s">
        <v>1542</v>
      </c>
      <c r="G372" s="7" t="s">
        <v>2155</v>
      </c>
      <c r="H372" s="15" t="s">
        <v>5</v>
      </c>
      <c r="I372" s="7" t="s">
        <v>5</v>
      </c>
      <c r="J372" s="7" t="s">
        <v>5</v>
      </c>
      <c r="K372" s="7"/>
      <c r="L372" s="1" t="s">
        <v>2485</v>
      </c>
    </row>
    <row r="373" spans="1:12" ht="30">
      <c r="A373" s="1" t="s">
        <v>1540</v>
      </c>
      <c r="B373" s="4" t="s">
        <v>1541</v>
      </c>
      <c r="C373" s="1" t="s">
        <v>320</v>
      </c>
      <c r="D373" s="1" t="str">
        <f>"20181201"</f>
        <v>20181201</v>
      </c>
      <c r="E373" s="4" t="s">
        <v>1545</v>
      </c>
      <c r="F373" s="3" t="s">
        <v>1544</v>
      </c>
      <c r="G373" s="7" t="s">
        <v>2155</v>
      </c>
      <c r="H373" s="15" t="s">
        <v>5</v>
      </c>
      <c r="I373" s="7" t="s">
        <v>5</v>
      </c>
      <c r="J373" s="7" t="s">
        <v>5</v>
      </c>
      <c r="K373" s="7"/>
      <c r="L373" s="1" t="s">
        <v>2485</v>
      </c>
    </row>
    <row r="374" spans="1:12" ht="42">
      <c r="A374" s="1" t="s">
        <v>1546</v>
      </c>
      <c r="B374" s="4" t="s">
        <v>1547</v>
      </c>
      <c r="C374" s="1" t="s">
        <v>593</v>
      </c>
      <c r="D374" s="1" t="str">
        <f>"20151201"</f>
        <v>20151201</v>
      </c>
      <c r="E374" s="4" t="s">
        <v>1549</v>
      </c>
      <c r="F374" s="3" t="s">
        <v>1548</v>
      </c>
      <c r="G374" s="7" t="s">
        <v>2155</v>
      </c>
      <c r="H374" s="15" t="s">
        <v>2427</v>
      </c>
      <c r="I374" s="7" t="s">
        <v>2157</v>
      </c>
      <c r="J374" s="7" t="s">
        <v>2157</v>
      </c>
      <c r="K374" s="7"/>
      <c r="L374" s="1"/>
    </row>
    <row r="375" spans="1:12" ht="42">
      <c r="A375" s="1" t="s">
        <v>1550</v>
      </c>
      <c r="B375" s="4" t="s">
        <v>1551</v>
      </c>
      <c r="C375" s="1" t="s">
        <v>107</v>
      </c>
      <c r="D375" s="1" t="str">
        <f>"20180901"</f>
        <v>20180901</v>
      </c>
      <c r="E375" s="4" t="s">
        <v>1553</v>
      </c>
      <c r="F375" s="3" t="s">
        <v>1552</v>
      </c>
      <c r="G375" s="7" t="s">
        <v>2155</v>
      </c>
      <c r="H375" s="15" t="s">
        <v>2236</v>
      </c>
      <c r="I375" s="7" t="s">
        <v>2157</v>
      </c>
      <c r="J375" s="7" t="s">
        <v>2157</v>
      </c>
      <c r="K375" s="7"/>
      <c r="L375" s="1"/>
    </row>
    <row r="376" spans="1:12" ht="70">
      <c r="A376" s="1" t="s">
        <v>1554</v>
      </c>
      <c r="B376" s="4" t="s">
        <v>1555</v>
      </c>
      <c r="C376" s="1" t="s">
        <v>145</v>
      </c>
      <c r="D376" s="1" t="str">
        <f>"20201002"</f>
        <v>20201002</v>
      </c>
      <c r="E376" s="4" t="s">
        <v>1557</v>
      </c>
      <c r="F376" s="3" t="s">
        <v>1556</v>
      </c>
      <c r="G376" s="7" t="s">
        <v>2155</v>
      </c>
      <c r="H376" s="15" t="s">
        <v>2237</v>
      </c>
      <c r="I376" s="7" t="s">
        <v>2157</v>
      </c>
      <c r="J376" s="7" t="s">
        <v>2157</v>
      </c>
      <c r="K376" s="7"/>
      <c r="L376" s="1"/>
    </row>
    <row r="377" spans="1:12" ht="98">
      <c r="A377" s="1" t="s">
        <v>1558</v>
      </c>
      <c r="B377" s="4" t="s">
        <v>1559</v>
      </c>
      <c r="C377" s="1" t="s">
        <v>87</v>
      </c>
      <c r="D377" s="1" t="str">
        <f>"20170201"</f>
        <v>20170201</v>
      </c>
      <c r="E377" s="4" t="s">
        <v>1561</v>
      </c>
      <c r="F377" s="3" t="s">
        <v>1560</v>
      </c>
      <c r="G377" s="7" t="s">
        <v>2155</v>
      </c>
      <c r="H377" s="15" t="s">
        <v>2525</v>
      </c>
      <c r="I377" s="7" t="s">
        <v>2157</v>
      </c>
      <c r="J377" s="7" t="s">
        <v>2157</v>
      </c>
      <c r="K377" s="7"/>
      <c r="L377" s="1"/>
    </row>
    <row r="378" spans="1:12" ht="42">
      <c r="A378" s="1" t="s">
        <v>1562</v>
      </c>
      <c r="B378" s="4" t="s">
        <v>1563</v>
      </c>
      <c r="C378" s="1" t="s">
        <v>145</v>
      </c>
      <c r="D378" s="1" t="str">
        <f>"20161201"</f>
        <v>20161201</v>
      </c>
      <c r="E378" s="4" t="s">
        <v>1565</v>
      </c>
      <c r="F378" s="3" t="s">
        <v>1564</v>
      </c>
      <c r="G378" s="7" t="s">
        <v>2155</v>
      </c>
      <c r="H378" s="15" t="s">
        <v>2238</v>
      </c>
      <c r="I378" s="7" t="s">
        <v>2157</v>
      </c>
      <c r="J378" s="7" t="s">
        <v>2157</v>
      </c>
      <c r="K378" s="7"/>
      <c r="L378" s="1"/>
    </row>
    <row r="379" spans="1:12" ht="45">
      <c r="A379" s="1" t="s">
        <v>1566</v>
      </c>
      <c r="B379" s="4" t="s">
        <v>1509</v>
      </c>
      <c r="C379" s="1" t="s">
        <v>593</v>
      </c>
      <c r="D379" s="1" t="str">
        <f>"20190601"</f>
        <v>20190601</v>
      </c>
      <c r="E379" s="4" t="s">
        <v>1568</v>
      </c>
      <c r="F379" s="3" t="s">
        <v>1567</v>
      </c>
      <c r="G379" s="7" t="s">
        <v>2155</v>
      </c>
      <c r="H379" s="15" t="s">
        <v>2430</v>
      </c>
      <c r="I379" s="7" t="s">
        <v>2157</v>
      </c>
      <c r="J379" s="7" t="s">
        <v>2157</v>
      </c>
      <c r="K379" s="7"/>
      <c r="L379" s="1"/>
    </row>
    <row r="380" spans="1:12" ht="42">
      <c r="A380" s="1" t="s">
        <v>1569</v>
      </c>
      <c r="B380" s="4" t="s">
        <v>1570</v>
      </c>
      <c r="C380" s="1" t="s">
        <v>87</v>
      </c>
      <c r="D380" s="1" t="str">
        <f>"20200201"</f>
        <v>20200201</v>
      </c>
      <c r="E380" s="4" t="s">
        <v>1571</v>
      </c>
      <c r="F380" s="3" t="s">
        <v>40</v>
      </c>
      <c r="G380" s="7" t="s">
        <v>2155</v>
      </c>
      <c r="H380" s="15" t="s">
        <v>2526</v>
      </c>
      <c r="I380" s="7" t="s">
        <v>2157</v>
      </c>
      <c r="J380" s="7" t="s">
        <v>2157</v>
      </c>
      <c r="K380" s="7"/>
      <c r="L380" s="1"/>
    </row>
    <row r="381" spans="1:12" ht="70">
      <c r="A381" s="1" t="s">
        <v>1572</v>
      </c>
      <c r="B381" s="4" t="s">
        <v>1573</v>
      </c>
      <c r="C381" s="1" t="s">
        <v>1261</v>
      </c>
      <c r="D381" s="1" t="str">
        <f>"20190315"</f>
        <v>20190315</v>
      </c>
      <c r="E381" s="4" t="s">
        <v>1575</v>
      </c>
      <c r="F381" s="3" t="s">
        <v>1574</v>
      </c>
      <c r="G381" s="7" t="s">
        <v>2155</v>
      </c>
      <c r="H381" s="15" t="s">
        <v>2429</v>
      </c>
      <c r="I381" s="7" t="s">
        <v>2157</v>
      </c>
      <c r="J381" s="7" t="s">
        <v>2157</v>
      </c>
      <c r="K381" s="7"/>
      <c r="L381" s="1"/>
    </row>
    <row r="382" spans="1:12" ht="42">
      <c r="A382" s="1" t="s">
        <v>1576</v>
      </c>
      <c r="B382" s="4" t="s">
        <v>1577</v>
      </c>
      <c r="C382" s="1" t="s">
        <v>107</v>
      </c>
      <c r="D382" s="1" t="str">
        <f>"20190601"</f>
        <v>20190601</v>
      </c>
      <c r="E382" s="4" t="s">
        <v>1578</v>
      </c>
      <c r="F382" s="3" t="s">
        <v>5</v>
      </c>
      <c r="G382" s="7" t="s">
        <v>2155</v>
      </c>
      <c r="H382" s="15" t="s">
        <v>2527</v>
      </c>
      <c r="I382" s="7" t="s">
        <v>2157</v>
      </c>
      <c r="J382" s="7" t="s">
        <v>2157</v>
      </c>
      <c r="K382" s="7"/>
      <c r="L382" s="1"/>
    </row>
    <row r="383" spans="1:12" ht="98">
      <c r="A383" s="1" t="s">
        <v>1579</v>
      </c>
      <c r="B383" s="4" t="s">
        <v>1580</v>
      </c>
      <c r="C383" s="1" t="s">
        <v>107</v>
      </c>
      <c r="D383" s="1" t="str">
        <f>"20171201"</f>
        <v>20171201</v>
      </c>
      <c r="E383" s="4" t="s">
        <v>1582</v>
      </c>
      <c r="F383" s="3" t="s">
        <v>1581</v>
      </c>
      <c r="G383" s="7" t="s">
        <v>2155</v>
      </c>
      <c r="H383" s="15" t="s">
        <v>2239</v>
      </c>
      <c r="I383" s="7" t="s">
        <v>2157</v>
      </c>
      <c r="J383" s="7" t="s">
        <v>2157</v>
      </c>
      <c r="K383" s="7"/>
      <c r="L383" s="1"/>
    </row>
    <row r="384" spans="1:12" ht="84">
      <c r="A384" s="1" t="s">
        <v>34</v>
      </c>
      <c r="B384" s="4" t="s">
        <v>1583</v>
      </c>
      <c r="C384" s="1" t="s">
        <v>107</v>
      </c>
      <c r="D384" s="1" t="str">
        <f>"20170601"</f>
        <v>20170601</v>
      </c>
      <c r="E384" s="4" t="s">
        <v>1584</v>
      </c>
      <c r="F384" s="3" t="s">
        <v>35</v>
      </c>
      <c r="G384" s="7" t="s">
        <v>2155</v>
      </c>
      <c r="H384" s="15" t="s">
        <v>2240</v>
      </c>
      <c r="I384" s="7" t="s">
        <v>2157</v>
      </c>
      <c r="J384" s="7" t="s">
        <v>2157</v>
      </c>
      <c r="K384" s="7"/>
      <c r="L384" s="1"/>
    </row>
    <row r="385" spans="1:12" ht="84">
      <c r="A385" s="1" t="s">
        <v>1585</v>
      </c>
      <c r="B385" s="4" t="s">
        <v>1586</v>
      </c>
      <c r="C385" s="1" t="s">
        <v>1587</v>
      </c>
      <c r="D385" s="1" t="str">
        <f>"20190101"</f>
        <v>20190101</v>
      </c>
      <c r="E385" s="4" t="s">
        <v>1589</v>
      </c>
      <c r="F385" s="3" t="s">
        <v>1588</v>
      </c>
      <c r="G385" s="1" t="s">
        <v>2155</v>
      </c>
      <c r="H385" s="14" t="s">
        <v>2456</v>
      </c>
      <c r="I385" s="1" t="s">
        <v>2535</v>
      </c>
      <c r="J385" s="1" t="s">
        <v>2515</v>
      </c>
      <c r="L385" s="1"/>
    </row>
    <row r="386" spans="1:12" ht="30">
      <c r="A386" s="1" t="s">
        <v>1590</v>
      </c>
      <c r="B386" s="4" t="s">
        <v>1591</v>
      </c>
      <c r="C386" s="1" t="s">
        <v>102</v>
      </c>
      <c r="D386" s="1" t="str">
        <f>"20190315"</f>
        <v>20190315</v>
      </c>
      <c r="E386" s="4" t="s">
        <v>1593</v>
      </c>
      <c r="F386" s="3" t="s">
        <v>1592</v>
      </c>
      <c r="G386" s="1" t="s">
        <v>2153</v>
      </c>
      <c r="H386" s="14" t="s">
        <v>2320</v>
      </c>
      <c r="I386" s="1" t="s">
        <v>2468</v>
      </c>
      <c r="J386" s="1" t="s">
        <v>2515</v>
      </c>
      <c r="L386" s="1"/>
    </row>
    <row r="387" spans="1:12" ht="30">
      <c r="A387" s="1" t="s">
        <v>1594</v>
      </c>
      <c r="B387" s="4" t="s">
        <v>1595</v>
      </c>
      <c r="C387" s="1" t="s">
        <v>1596</v>
      </c>
      <c r="D387" s="1" t="str">
        <f>"20190301"</f>
        <v>20190301</v>
      </c>
      <c r="E387" s="4" t="s">
        <v>1598</v>
      </c>
      <c r="F387" s="3" t="s">
        <v>1597</v>
      </c>
      <c r="G387" s="1" t="s">
        <v>2155</v>
      </c>
      <c r="H387" s="14" t="s">
        <v>5</v>
      </c>
      <c r="I387" s="1" t="s">
        <v>2535</v>
      </c>
      <c r="J387" s="1" t="s">
        <v>2469</v>
      </c>
      <c r="L387" s="1"/>
    </row>
    <row r="388" spans="1:12" ht="45">
      <c r="A388" s="1" t="s">
        <v>1599</v>
      </c>
      <c r="B388" s="4" t="s">
        <v>1600</v>
      </c>
      <c r="C388" s="1" t="s">
        <v>107</v>
      </c>
      <c r="D388" s="1" t="str">
        <f>"20191201"</f>
        <v>20191201</v>
      </c>
      <c r="E388" s="4" t="s">
        <v>1602</v>
      </c>
      <c r="F388" s="3" t="s">
        <v>1601</v>
      </c>
      <c r="G388" s="1" t="s">
        <v>2155</v>
      </c>
      <c r="H388" s="14" t="s">
        <v>2410</v>
      </c>
      <c r="I388" s="1" t="s">
        <v>2535</v>
      </c>
      <c r="J388" s="1" t="s">
        <v>2515</v>
      </c>
      <c r="L388" s="1"/>
    </row>
    <row r="389" spans="1:12" ht="30">
      <c r="A389" s="1" t="s">
        <v>1603</v>
      </c>
      <c r="B389" s="4" t="s">
        <v>1604</v>
      </c>
      <c r="C389" s="1" t="s">
        <v>230</v>
      </c>
      <c r="D389" s="1" t="str">
        <f>"20170501"</f>
        <v>20170501</v>
      </c>
      <c r="E389" s="4" t="s">
        <v>1606</v>
      </c>
      <c r="F389" s="3" t="s">
        <v>1605</v>
      </c>
      <c r="G389" s="7" t="s">
        <v>2155</v>
      </c>
      <c r="H389" s="15" t="s">
        <v>5</v>
      </c>
      <c r="I389" s="7" t="s">
        <v>5</v>
      </c>
      <c r="J389" s="7" t="s">
        <v>5</v>
      </c>
      <c r="K389" s="7"/>
      <c r="L389" s="1" t="s">
        <v>2152</v>
      </c>
    </row>
    <row r="390" spans="1:12" ht="45">
      <c r="A390" s="1" t="s">
        <v>1607</v>
      </c>
      <c r="B390" s="4" t="s">
        <v>1608</v>
      </c>
      <c r="C390" s="1" t="s">
        <v>408</v>
      </c>
      <c r="D390" s="1" t="str">
        <f>"20190930"</f>
        <v>20190930</v>
      </c>
      <c r="E390" s="4" t="s">
        <v>1610</v>
      </c>
      <c r="F390" s="3" t="s">
        <v>1609</v>
      </c>
      <c r="G390" s="7" t="s">
        <v>2155</v>
      </c>
      <c r="H390" s="15" t="s">
        <v>5</v>
      </c>
      <c r="I390" s="7" t="s">
        <v>5</v>
      </c>
      <c r="J390" s="7" t="s">
        <v>5</v>
      </c>
      <c r="K390" s="7"/>
      <c r="L390" s="1" t="s">
        <v>2452</v>
      </c>
    </row>
    <row r="391" spans="1:12" ht="30">
      <c r="A391" s="1" t="s">
        <v>1611</v>
      </c>
      <c r="B391" s="4" t="s">
        <v>1612</v>
      </c>
      <c r="C391" s="1" t="s">
        <v>320</v>
      </c>
      <c r="D391" s="1" t="str">
        <f>"20200501"</f>
        <v>20200501</v>
      </c>
      <c r="E391" s="4" t="s">
        <v>1614</v>
      </c>
      <c r="F391" s="3" t="s">
        <v>1613</v>
      </c>
      <c r="G391" s="1" t="s">
        <v>2155</v>
      </c>
      <c r="H391" s="14" t="s">
        <v>5</v>
      </c>
      <c r="I391" s="1" t="s">
        <v>2468</v>
      </c>
      <c r="J391" s="1" t="s">
        <v>2515</v>
      </c>
      <c r="L391" s="1"/>
    </row>
    <row r="392" spans="1:12" ht="60">
      <c r="A392" s="1" t="s">
        <v>1615</v>
      </c>
      <c r="B392" s="4" t="s">
        <v>1616</v>
      </c>
      <c r="C392" s="1" t="s">
        <v>97</v>
      </c>
      <c r="D392" s="1" t="str">
        <f>"20150501"</f>
        <v>20150501</v>
      </c>
      <c r="E392" s="4" t="s">
        <v>1618</v>
      </c>
      <c r="F392" s="3" t="s">
        <v>1617</v>
      </c>
      <c r="G392" s="1" t="s">
        <v>2155</v>
      </c>
      <c r="H392" s="14" t="s">
        <v>2328</v>
      </c>
      <c r="I392" s="1" t="s">
        <v>2467</v>
      </c>
      <c r="J392" s="1" t="s">
        <v>2467</v>
      </c>
      <c r="L392" s="1"/>
    </row>
    <row r="393" spans="1:12" ht="45">
      <c r="A393" s="1" t="s">
        <v>1619</v>
      </c>
      <c r="B393" s="4" t="s">
        <v>1620</v>
      </c>
      <c r="C393" s="1" t="s">
        <v>1621</v>
      </c>
      <c r="D393" s="1" t="str">
        <f>"20190101"</f>
        <v>20190101</v>
      </c>
      <c r="E393" s="4" t="s">
        <v>1622</v>
      </c>
      <c r="F393" s="3" t="s">
        <v>5</v>
      </c>
      <c r="G393" s="1" t="s">
        <v>2155</v>
      </c>
      <c r="H393" s="14" t="s">
        <v>2447</v>
      </c>
      <c r="I393" s="1" t="s">
        <v>2535</v>
      </c>
      <c r="J393" s="1" t="s">
        <v>2515</v>
      </c>
      <c r="L393" s="1"/>
    </row>
    <row r="394" spans="1:12" ht="42">
      <c r="A394" s="1" t="s">
        <v>1623</v>
      </c>
      <c r="B394" s="4" t="s">
        <v>1624</v>
      </c>
      <c r="C394" s="1" t="s">
        <v>238</v>
      </c>
      <c r="D394" s="1" t="str">
        <f>"20180615"</f>
        <v>20180615</v>
      </c>
      <c r="E394" s="4" t="s">
        <v>1626</v>
      </c>
      <c r="F394" s="3" t="s">
        <v>1625</v>
      </c>
      <c r="G394" s="1" t="s">
        <v>2155</v>
      </c>
      <c r="H394" s="14" t="s">
        <v>2411</v>
      </c>
      <c r="I394" s="1" t="s">
        <v>2535</v>
      </c>
      <c r="J394" s="1" t="s">
        <v>2515</v>
      </c>
      <c r="L394" s="1"/>
    </row>
    <row r="395" spans="1:12" ht="45">
      <c r="A395" s="1" t="s">
        <v>1627</v>
      </c>
      <c r="B395" s="4" t="s">
        <v>1628</v>
      </c>
      <c r="C395" s="1" t="s">
        <v>145</v>
      </c>
      <c r="D395" s="1" t="str">
        <f>"20200630"</f>
        <v>20200630</v>
      </c>
      <c r="E395" s="4" t="s">
        <v>1630</v>
      </c>
      <c r="F395" s="3" t="s">
        <v>1629</v>
      </c>
      <c r="G395" s="1" t="s">
        <v>2155</v>
      </c>
      <c r="H395" s="14" t="s">
        <v>2420</v>
      </c>
      <c r="I395" s="1" t="s">
        <v>2535</v>
      </c>
      <c r="J395" s="1" t="s">
        <v>2469</v>
      </c>
      <c r="L395" s="1"/>
    </row>
    <row r="396" spans="1:12" ht="15">
      <c r="A396" s="1" t="s">
        <v>1631</v>
      </c>
      <c r="B396" s="4" t="s">
        <v>1632</v>
      </c>
      <c r="C396" s="1" t="s">
        <v>251</v>
      </c>
      <c r="D396" s="1" t="str">
        <f>"20140901"</f>
        <v>20140901</v>
      </c>
      <c r="E396" s="4" t="s">
        <v>1634</v>
      </c>
      <c r="F396" s="3" t="s">
        <v>1633</v>
      </c>
      <c r="G396" s="7" t="s">
        <v>2155</v>
      </c>
      <c r="H396" s="15" t="s">
        <v>5</v>
      </c>
      <c r="I396" s="7" t="s">
        <v>5</v>
      </c>
      <c r="J396" s="7" t="s">
        <v>5</v>
      </c>
      <c r="K396" s="7"/>
      <c r="L396" s="1" t="s">
        <v>2352</v>
      </c>
    </row>
    <row r="397" spans="1:12" ht="30">
      <c r="A397" s="1" t="s">
        <v>1635</v>
      </c>
      <c r="B397" s="4" t="s">
        <v>1636</v>
      </c>
      <c r="C397" s="1" t="s">
        <v>102</v>
      </c>
      <c r="D397" s="1" t="str">
        <f>"20200301"</f>
        <v>20200301</v>
      </c>
      <c r="E397" s="4" t="s">
        <v>1638</v>
      </c>
      <c r="F397" s="3" t="s">
        <v>1637</v>
      </c>
      <c r="G397" s="7" t="s">
        <v>2155</v>
      </c>
      <c r="H397" s="15" t="s">
        <v>5</v>
      </c>
      <c r="I397" s="7" t="s">
        <v>5</v>
      </c>
      <c r="J397" s="7" t="s">
        <v>5</v>
      </c>
      <c r="K397" s="7"/>
      <c r="L397" s="1" t="s">
        <v>2152</v>
      </c>
    </row>
    <row r="398" spans="1:12" ht="30">
      <c r="A398" s="1" t="s">
        <v>1639</v>
      </c>
      <c r="B398" s="4" t="s">
        <v>1640</v>
      </c>
      <c r="C398" s="1" t="s">
        <v>87</v>
      </c>
      <c r="D398" s="1" t="str">
        <f>"20080401"</f>
        <v>20080401</v>
      </c>
      <c r="E398" s="4" t="s">
        <v>1642</v>
      </c>
      <c r="F398" s="3" t="s">
        <v>1641</v>
      </c>
      <c r="G398" s="7" t="s">
        <v>2155</v>
      </c>
      <c r="H398" s="15" t="s">
        <v>5</v>
      </c>
      <c r="I398" s="7" t="s">
        <v>5</v>
      </c>
      <c r="J398" s="7" t="s">
        <v>5</v>
      </c>
      <c r="K398" s="7"/>
      <c r="L398" s="1" t="s">
        <v>2152</v>
      </c>
    </row>
    <row r="399" spans="1:12" ht="15">
      <c r="A399" s="1" t="s">
        <v>1643</v>
      </c>
      <c r="B399" s="4" t="s">
        <v>1644</v>
      </c>
      <c r="C399" s="1" t="s">
        <v>102</v>
      </c>
      <c r="D399" s="1" t="str">
        <f>"20160601"</f>
        <v>20160601</v>
      </c>
      <c r="E399" s="4" t="s">
        <v>1646</v>
      </c>
      <c r="F399" s="3" t="s">
        <v>1645</v>
      </c>
      <c r="G399" s="7" t="s">
        <v>2155</v>
      </c>
      <c r="H399" s="15" t="s">
        <v>5</v>
      </c>
      <c r="I399" s="7" t="s">
        <v>5</v>
      </c>
      <c r="J399" s="7" t="s">
        <v>5</v>
      </c>
      <c r="K399" s="7"/>
      <c r="L399" s="1" t="s">
        <v>2152</v>
      </c>
    </row>
    <row r="400" spans="1:12" ht="30">
      <c r="A400" s="1" t="s">
        <v>1647</v>
      </c>
      <c r="B400" s="4" t="s">
        <v>1648</v>
      </c>
      <c r="C400" s="1" t="s">
        <v>408</v>
      </c>
      <c r="D400" s="1" t="str">
        <f>"20151013"</f>
        <v>20151013</v>
      </c>
      <c r="E400" s="4" t="s">
        <v>1650</v>
      </c>
      <c r="F400" s="3" t="s">
        <v>1649</v>
      </c>
      <c r="G400" s="7" t="s">
        <v>2155</v>
      </c>
      <c r="H400" s="15" t="s">
        <v>5</v>
      </c>
      <c r="I400" s="7" t="s">
        <v>2157</v>
      </c>
      <c r="J400" s="7" t="s">
        <v>2157</v>
      </c>
      <c r="K400" s="7"/>
      <c r="L400" s="1"/>
    </row>
    <row r="401" spans="1:12" ht="30">
      <c r="A401" s="1" t="s">
        <v>1651</v>
      </c>
      <c r="B401" s="4" t="s">
        <v>1652</v>
      </c>
      <c r="C401" s="1" t="s">
        <v>102</v>
      </c>
      <c r="D401" s="1" t="str">
        <f>"20190315"</f>
        <v>20190315</v>
      </c>
      <c r="E401" s="4" t="s">
        <v>1654</v>
      </c>
      <c r="F401" s="3" t="s">
        <v>1653</v>
      </c>
      <c r="G401" s="7" t="s">
        <v>2155</v>
      </c>
      <c r="H401" s="15" t="s">
        <v>5</v>
      </c>
      <c r="I401" s="7" t="s">
        <v>5</v>
      </c>
      <c r="J401" s="7" t="s">
        <v>5</v>
      </c>
      <c r="K401" s="7"/>
      <c r="L401" s="1" t="s">
        <v>2152</v>
      </c>
    </row>
    <row r="402" spans="1:12" ht="30">
      <c r="A402" s="1" t="s">
        <v>1655</v>
      </c>
      <c r="B402" s="4" t="s">
        <v>1656</v>
      </c>
      <c r="C402" s="1" t="s">
        <v>1657</v>
      </c>
      <c r="D402" s="1" t="str">
        <f>"20140201"</f>
        <v>20140201</v>
      </c>
      <c r="E402" s="4" t="s">
        <v>1659</v>
      </c>
      <c r="F402" s="3" t="s">
        <v>1658</v>
      </c>
      <c r="G402" s="7" t="s">
        <v>2155</v>
      </c>
      <c r="H402" s="15" t="s">
        <v>5</v>
      </c>
      <c r="I402" s="7" t="s">
        <v>5</v>
      </c>
      <c r="J402" s="7" t="s">
        <v>5</v>
      </c>
      <c r="K402" s="7"/>
      <c r="L402" s="1" t="s">
        <v>2152</v>
      </c>
    </row>
    <row r="403" spans="1:12" ht="30">
      <c r="A403" s="1" t="s">
        <v>1660</v>
      </c>
      <c r="B403" s="4" t="s">
        <v>1661</v>
      </c>
      <c r="C403" s="1" t="s">
        <v>1662</v>
      </c>
      <c r="D403" s="1" t="str">
        <f>"20170901"</f>
        <v>20170901</v>
      </c>
      <c r="E403" s="4" t="s">
        <v>1664</v>
      </c>
      <c r="F403" s="3" t="s">
        <v>1663</v>
      </c>
      <c r="G403" s="7" t="s">
        <v>2155</v>
      </c>
      <c r="H403" s="15" t="s">
        <v>5</v>
      </c>
      <c r="I403" s="7" t="s">
        <v>5</v>
      </c>
      <c r="J403" s="7" t="s">
        <v>5</v>
      </c>
      <c r="K403" s="7"/>
      <c r="L403" s="1" t="s">
        <v>2485</v>
      </c>
    </row>
    <row r="404" spans="1:12" ht="45">
      <c r="A404" s="1" t="s">
        <v>1665</v>
      </c>
      <c r="B404" s="4" t="s">
        <v>1666</v>
      </c>
      <c r="C404" s="1" t="s">
        <v>145</v>
      </c>
      <c r="D404" s="1" t="str">
        <f>"20200923"</f>
        <v>20200923</v>
      </c>
      <c r="E404" s="4" t="s">
        <v>1668</v>
      </c>
      <c r="F404" s="3" t="s">
        <v>1667</v>
      </c>
      <c r="G404" s="1" t="s">
        <v>2155</v>
      </c>
      <c r="H404" s="14" t="s">
        <v>2398</v>
      </c>
      <c r="I404" s="1" t="s">
        <v>2399</v>
      </c>
      <c r="J404" s="1" t="s">
        <v>2515</v>
      </c>
      <c r="L404" s="1"/>
    </row>
    <row r="405" spans="1:12" ht="30">
      <c r="A405" s="1" t="s">
        <v>1669</v>
      </c>
      <c r="B405" s="4" t="s">
        <v>1670</v>
      </c>
      <c r="C405" s="1" t="s">
        <v>1671</v>
      </c>
      <c r="D405" s="1" t="str">
        <f>"20171020"</f>
        <v>20171020</v>
      </c>
      <c r="E405" s="4" t="s">
        <v>1672</v>
      </c>
      <c r="F405" s="3" t="s">
        <v>5</v>
      </c>
      <c r="G405" s="7" t="s">
        <v>2155</v>
      </c>
      <c r="H405" s="15" t="s">
        <v>5</v>
      </c>
      <c r="I405" s="7" t="s">
        <v>5</v>
      </c>
      <c r="J405" s="7" t="s">
        <v>5</v>
      </c>
      <c r="K405" s="7"/>
      <c r="L405" s="1" t="s">
        <v>2352</v>
      </c>
    </row>
    <row r="406" spans="1:12" ht="30">
      <c r="A406" s="1" t="s">
        <v>1673</v>
      </c>
      <c r="B406" s="4" t="s">
        <v>1674</v>
      </c>
      <c r="C406" s="1" t="s">
        <v>1671</v>
      </c>
      <c r="D406" s="1" t="str">
        <f>"20171020"</f>
        <v>20171020</v>
      </c>
      <c r="E406" s="4" t="s">
        <v>1675</v>
      </c>
      <c r="F406" s="3" t="s">
        <v>5</v>
      </c>
      <c r="G406" s="7" t="s">
        <v>2155</v>
      </c>
      <c r="H406" s="15" t="s">
        <v>5</v>
      </c>
      <c r="I406" s="7" t="s">
        <v>5</v>
      </c>
      <c r="J406" s="7" t="s">
        <v>5</v>
      </c>
      <c r="K406" s="7"/>
      <c r="L406" s="1" t="s">
        <v>2336</v>
      </c>
    </row>
    <row r="407" spans="1:12" ht="30">
      <c r="A407" s="1" t="s">
        <v>1676</v>
      </c>
      <c r="B407" s="4" t="s">
        <v>1677</v>
      </c>
      <c r="C407" s="1" t="s">
        <v>1678</v>
      </c>
      <c r="D407" s="1" t="str">
        <f>"20160201"</f>
        <v>20160201</v>
      </c>
      <c r="E407" s="4" t="s">
        <v>1680</v>
      </c>
      <c r="F407" s="3" t="s">
        <v>1679</v>
      </c>
      <c r="G407" s="7" t="s">
        <v>2155</v>
      </c>
      <c r="H407" s="15" t="s">
        <v>5</v>
      </c>
      <c r="I407" s="7" t="s">
        <v>5</v>
      </c>
      <c r="J407" s="7" t="s">
        <v>5</v>
      </c>
      <c r="K407" s="7"/>
      <c r="L407" s="1" t="s">
        <v>2152</v>
      </c>
    </row>
    <row r="408" spans="1:12" ht="70">
      <c r="A408" s="1" t="s">
        <v>1681</v>
      </c>
      <c r="B408" s="4" t="s">
        <v>1682</v>
      </c>
      <c r="C408" s="1" t="s">
        <v>107</v>
      </c>
      <c r="D408" s="1" t="str">
        <f>"20141201"</f>
        <v>20141201</v>
      </c>
      <c r="E408" s="4" t="s">
        <v>1684</v>
      </c>
      <c r="F408" s="3" t="s">
        <v>1683</v>
      </c>
      <c r="G408" s="1" t="s">
        <v>2155</v>
      </c>
      <c r="H408" s="14" t="s">
        <v>2361</v>
      </c>
      <c r="I408" s="1" t="s">
        <v>2360</v>
      </c>
      <c r="J408" s="1" t="s">
        <v>2515</v>
      </c>
      <c r="L408" s="1"/>
    </row>
    <row r="409" spans="1:12" ht="56">
      <c r="A409" s="1" t="s">
        <v>1685</v>
      </c>
      <c r="B409" s="4" t="s">
        <v>1686</v>
      </c>
      <c r="C409" s="1" t="s">
        <v>87</v>
      </c>
      <c r="D409" s="1" t="str">
        <f>"20190815"</f>
        <v>20190815</v>
      </c>
      <c r="E409" s="4" t="s">
        <v>1688</v>
      </c>
      <c r="F409" s="3" t="s">
        <v>1687</v>
      </c>
      <c r="G409" s="7" t="s">
        <v>2155</v>
      </c>
      <c r="H409" s="15" t="s">
        <v>2400</v>
      </c>
      <c r="I409" s="7" t="s">
        <v>2157</v>
      </c>
      <c r="J409" s="7" t="s">
        <v>2157</v>
      </c>
      <c r="K409" s="7"/>
      <c r="L409" s="1"/>
    </row>
    <row r="410" spans="1:12" ht="56">
      <c r="A410" s="1" t="s">
        <v>1689</v>
      </c>
      <c r="B410" s="4" t="s">
        <v>1690</v>
      </c>
      <c r="C410" s="1" t="s">
        <v>107</v>
      </c>
      <c r="D410" s="1" t="str">
        <f>"20170601"</f>
        <v>20170601</v>
      </c>
      <c r="E410" s="4" t="s">
        <v>1692</v>
      </c>
      <c r="F410" s="3" t="s">
        <v>1691</v>
      </c>
      <c r="G410" s="7" t="s">
        <v>2155</v>
      </c>
      <c r="H410" s="15" t="s">
        <v>2241</v>
      </c>
      <c r="I410" s="7" t="s">
        <v>2157</v>
      </c>
      <c r="J410" s="7" t="s">
        <v>2157</v>
      </c>
      <c r="K410" s="7"/>
      <c r="L410" s="1"/>
    </row>
    <row r="411" spans="1:12" ht="70">
      <c r="A411" s="1" t="s">
        <v>1693</v>
      </c>
      <c r="B411" s="4" t="s">
        <v>1694</v>
      </c>
      <c r="C411" s="1" t="s">
        <v>107</v>
      </c>
      <c r="D411" s="1" t="str">
        <f>"20170301"</f>
        <v>20170301</v>
      </c>
      <c r="E411" s="4" t="s">
        <v>1696</v>
      </c>
      <c r="F411" s="3" t="s">
        <v>1695</v>
      </c>
      <c r="G411" s="1" t="s">
        <v>2155</v>
      </c>
      <c r="H411" s="14" t="s">
        <v>2401</v>
      </c>
      <c r="I411" s="1" t="s">
        <v>2535</v>
      </c>
      <c r="J411" s="1" t="s">
        <v>2212</v>
      </c>
      <c r="L411" s="1"/>
    </row>
    <row r="412" spans="1:12" ht="30">
      <c r="A412" s="1" t="s">
        <v>1697</v>
      </c>
      <c r="B412" s="4" t="s">
        <v>1698</v>
      </c>
      <c r="C412" s="1" t="s">
        <v>1699</v>
      </c>
      <c r="D412" s="1" t="str">
        <f>"20150901"</f>
        <v>20150901</v>
      </c>
      <c r="E412" s="4" t="s">
        <v>1701</v>
      </c>
      <c r="F412" s="3" t="s">
        <v>1700</v>
      </c>
      <c r="G412" s="7" t="s">
        <v>2155</v>
      </c>
      <c r="H412" s="15" t="s">
        <v>5</v>
      </c>
      <c r="I412" s="7" t="s">
        <v>5</v>
      </c>
      <c r="J412" s="7" t="s">
        <v>5</v>
      </c>
      <c r="K412" s="7"/>
      <c r="L412" s="1" t="s">
        <v>2303</v>
      </c>
    </row>
    <row r="413" spans="1:12" ht="75">
      <c r="A413" s="1" t="s">
        <v>1702</v>
      </c>
      <c r="B413" s="4" t="s">
        <v>1703</v>
      </c>
      <c r="C413" s="1" t="s">
        <v>107</v>
      </c>
      <c r="D413" s="1" t="str">
        <f>"20170601"</f>
        <v>20170601</v>
      </c>
      <c r="E413" s="4" t="s">
        <v>1705</v>
      </c>
      <c r="F413" s="3" t="s">
        <v>1704</v>
      </c>
      <c r="G413" s="1" t="s">
        <v>2155</v>
      </c>
      <c r="H413" s="14" t="s">
        <v>2295</v>
      </c>
      <c r="I413" s="1" t="s">
        <v>2175</v>
      </c>
      <c r="J413" s="1" t="s">
        <v>2175</v>
      </c>
      <c r="L413" s="1" t="s">
        <v>2353</v>
      </c>
    </row>
    <row r="414" spans="1:12" ht="30">
      <c r="A414" s="1" t="s">
        <v>1706</v>
      </c>
      <c r="B414" s="4" t="s">
        <v>1707</v>
      </c>
      <c r="C414" s="1" t="s">
        <v>251</v>
      </c>
      <c r="D414" s="1" t="str">
        <f>"20140901"</f>
        <v>20140901</v>
      </c>
      <c r="E414" s="4" t="s">
        <v>1709</v>
      </c>
      <c r="F414" s="3" t="s">
        <v>1708</v>
      </c>
      <c r="G414" s="7" t="s">
        <v>2155</v>
      </c>
      <c r="H414" s="15" t="s">
        <v>5</v>
      </c>
      <c r="I414" s="7" t="s">
        <v>5</v>
      </c>
      <c r="J414" s="7" t="s">
        <v>5</v>
      </c>
      <c r="K414" s="7"/>
      <c r="L414" s="1" t="s">
        <v>2336</v>
      </c>
    </row>
    <row r="415" spans="1:12" ht="30">
      <c r="A415" s="1" t="s">
        <v>1710</v>
      </c>
      <c r="B415" s="4" t="s">
        <v>1711</v>
      </c>
      <c r="C415" s="1" t="s">
        <v>251</v>
      </c>
      <c r="D415" s="1" t="str">
        <f>"20140701"</f>
        <v>20140701</v>
      </c>
      <c r="E415" s="4" t="s">
        <v>1713</v>
      </c>
      <c r="F415" s="3" t="s">
        <v>1712</v>
      </c>
      <c r="G415" s="7" t="s">
        <v>2155</v>
      </c>
      <c r="H415" s="15" t="s">
        <v>5</v>
      </c>
      <c r="I415" s="7" t="s">
        <v>5</v>
      </c>
      <c r="J415" s="7" t="s">
        <v>5</v>
      </c>
      <c r="K415" s="7"/>
      <c r="L415" s="1" t="s">
        <v>2152</v>
      </c>
    </row>
    <row r="416" spans="1:12" ht="56">
      <c r="A416" s="1" t="s">
        <v>1714</v>
      </c>
      <c r="B416" s="4" t="s">
        <v>1715</v>
      </c>
      <c r="C416" s="1" t="s">
        <v>1716</v>
      </c>
      <c r="D416" s="1" t="str">
        <f>"20190101"</f>
        <v>20190101</v>
      </c>
      <c r="E416" s="4" t="s">
        <v>1718</v>
      </c>
      <c r="F416" s="3" t="s">
        <v>1717</v>
      </c>
      <c r="G416" s="1" t="s">
        <v>2155</v>
      </c>
      <c r="H416" s="14" t="s">
        <v>2358</v>
      </c>
      <c r="I416" s="1" t="s">
        <v>2468</v>
      </c>
      <c r="J416" s="1" t="s">
        <v>2469</v>
      </c>
      <c r="L416" s="1"/>
    </row>
    <row r="417" spans="1:12" ht="30">
      <c r="A417" s="1" t="s">
        <v>1719</v>
      </c>
      <c r="B417" s="4" t="s">
        <v>1720</v>
      </c>
      <c r="C417" s="1" t="s">
        <v>251</v>
      </c>
      <c r="D417" s="1" t="str">
        <f>"20171001"</f>
        <v>20171001</v>
      </c>
      <c r="E417" s="4" t="s">
        <v>1722</v>
      </c>
      <c r="F417" s="3" t="s">
        <v>1721</v>
      </c>
      <c r="G417" s="7" t="s">
        <v>2155</v>
      </c>
      <c r="H417" s="15" t="s">
        <v>5</v>
      </c>
      <c r="I417" s="7" t="s">
        <v>5</v>
      </c>
      <c r="J417" s="7" t="s">
        <v>5</v>
      </c>
      <c r="K417" s="7"/>
      <c r="L417" s="1" t="s">
        <v>2336</v>
      </c>
    </row>
    <row r="418" spans="1:12" ht="30">
      <c r="A418" s="1" t="s">
        <v>1723</v>
      </c>
      <c r="B418" s="4" t="s">
        <v>1724</v>
      </c>
      <c r="C418" s="1" t="s">
        <v>102</v>
      </c>
      <c r="D418" s="1" t="str">
        <f>"20190315"</f>
        <v>20190315</v>
      </c>
      <c r="E418" s="4" t="s">
        <v>1726</v>
      </c>
      <c r="F418" s="3" t="s">
        <v>1725</v>
      </c>
      <c r="G418" s="7" t="s">
        <v>2155</v>
      </c>
      <c r="H418" s="15" t="s">
        <v>5</v>
      </c>
      <c r="I418" s="7" t="s">
        <v>5</v>
      </c>
      <c r="J418" s="7" t="s">
        <v>5</v>
      </c>
      <c r="K418" s="7"/>
      <c r="L418" s="1" t="s">
        <v>2152</v>
      </c>
    </row>
    <row r="419" spans="1:12" ht="30">
      <c r="A419" s="1" t="s">
        <v>1727</v>
      </c>
      <c r="B419" s="4" t="s">
        <v>1462</v>
      </c>
      <c r="C419" s="1" t="s">
        <v>251</v>
      </c>
      <c r="D419" s="1" t="str">
        <f>"20150801"</f>
        <v>20150801</v>
      </c>
      <c r="E419" s="4" t="s">
        <v>1729</v>
      </c>
      <c r="F419" s="3" t="s">
        <v>1728</v>
      </c>
      <c r="G419" s="7" t="s">
        <v>2155</v>
      </c>
      <c r="H419" s="15" t="s">
        <v>5</v>
      </c>
      <c r="I419" s="7" t="s">
        <v>5</v>
      </c>
      <c r="J419" s="7" t="s">
        <v>5</v>
      </c>
      <c r="K419" s="7"/>
      <c r="L419" s="1" t="s">
        <v>2336</v>
      </c>
    </row>
    <row r="420" spans="1:12" ht="60">
      <c r="A420" s="1" t="s">
        <v>1730</v>
      </c>
      <c r="B420" s="4" t="s">
        <v>1731</v>
      </c>
      <c r="C420" s="1" t="s">
        <v>107</v>
      </c>
      <c r="D420" s="1" t="str">
        <f>"20161201"</f>
        <v>20161201</v>
      </c>
      <c r="E420" s="4" t="s">
        <v>1733</v>
      </c>
      <c r="F420" s="3" t="s">
        <v>1732</v>
      </c>
      <c r="G420" s="1" t="s">
        <v>2155</v>
      </c>
      <c r="H420" s="14" t="s">
        <v>2332</v>
      </c>
      <c r="I420" s="1" t="s">
        <v>2535</v>
      </c>
      <c r="J420" s="1" t="s">
        <v>2469</v>
      </c>
      <c r="L420" s="1"/>
    </row>
    <row r="421" spans="1:12" ht="45">
      <c r="A421" s="1" t="s">
        <v>68</v>
      </c>
      <c r="B421" s="4" t="s">
        <v>1734</v>
      </c>
      <c r="C421" s="1" t="s">
        <v>320</v>
      </c>
      <c r="D421" s="1" t="str">
        <f>"20190201"</f>
        <v>20190201</v>
      </c>
      <c r="E421" s="4" t="s">
        <v>1735</v>
      </c>
      <c r="F421" s="3" t="s">
        <v>74</v>
      </c>
      <c r="G421" s="7" t="s">
        <v>2155</v>
      </c>
      <c r="H421" s="15" t="s">
        <v>5</v>
      </c>
      <c r="I421" s="7" t="s">
        <v>2157</v>
      </c>
      <c r="J421" s="7" t="s">
        <v>2157</v>
      </c>
      <c r="K421" s="7"/>
      <c r="L421" s="1"/>
    </row>
    <row r="422" spans="1:12" ht="98">
      <c r="A422" s="1" t="s">
        <v>1736</v>
      </c>
      <c r="B422" s="4" t="s">
        <v>1737</v>
      </c>
      <c r="C422" s="1" t="s">
        <v>107</v>
      </c>
      <c r="D422" s="1" t="str">
        <f>"20140901"</f>
        <v>20140901</v>
      </c>
      <c r="E422" s="4" t="s">
        <v>1739</v>
      </c>
      <c r="F422" s="3" t="s">
        <v>1738</v>
      </c>
      <c r="G422" s="1" t="s">
        <v>2155</v>
      </c>
      <c r="H422" s="14" t="s">
        <v>2457</v>
      </c>
      <c r="I422" s="1" t="s">
        <v>2468</v>
      </c>
      <c r="J422" s="1" t="s">
        <v>2212</v>
      </c>
      <c r="L422" s="1"/>
    </row>
    <row r="423" spans="1:12" ht="42">
      <c r="A423" s="1" t="s">
        <v>1740</v>
      </c>
      <c r="B423" s="4" t="s">
        <v>1741</v>
      </c>
      <c r="C423" s="1" t="s">
        <v>107</v>
      </c>
      <c r="D423" s="1" t="str">
        <f>"20161201"</f>
        <v>20161201</v>
      </c>
      <c r="E423" s="4" t="s">
        <v>1743</v>
      </c>
      <c r="F423" s="3" t="s">
        <v>1742</v>
      </c>
      <c r="G423" s="1" t="s">
        <v>2155</v>
      </c>
      <c r="H423" s="14" t="s">
        <v>2314</v>
      </c>
      <c r="I423" s="1" t="s">
        <v>2535</v>
      </c>
      <c r="J423" s="1" t="s">
        <v>2515</v>
      </c>
      <c r="L423" s="1"/>
    </row>
    <row r="424" spans="1:12" ht="30">
      <c r="A424" s="1" t="s">
        <v>66</v>
      </c>
      <c r="B424" s="4" t="s">
        <v>1744</v>
      </c>
      <c r="C424" s="1" t="s">
        <v>145</v>
      </c>
      <c r="D424" s="1" t="str">
        <f>"20120728"</f>
        <v>20120728</v>
      </c>
      <c r="E424" s="4" t="s">
        <v>1745</v>
      </c>
      <c r="F424" s="3" t="s">
        <v>72</v>
      </c>
      <c r="G424" s="1" t="s">
        <v>2155</v>
      </c>
      <c r="H424" s="14" t="s">
        <v>5</v>
      </c>
      <c r="I424" s="1" t="s">
        <v>2535</v>
      </c>
      <c r="J424" s="1" t="s">
        <v>2516</v>
      </c>
      <c r="L424" s="1"/>
    </row>
    <row r="425" spans="1:12" ht="45">
      <c r="A425" s="1" t="s">
        <v>1746</v>
      </c>
      <c r="B425" s="4" t="s">
        <v>1747</v>
      </c>
      <c r="C425" s="1" t="s">
        <v>107</v>
      </c>
      <c r="D425" s="1" t="str">
        <f>"20190301"</f>
        <v>20190301</v>
      </c>
      <c r="E425" s="4" t="s">
        <v>1748</v>
      </c>
      <c r="F425" s="3" t="s">
        <v>26</v>
      </c>
      <c r="G425" s="1" t="s">
        <v>2155</v>
      </c>
      <c r="H425" s="14" t="s">
        <v>2402</v>
      </c>
      <c r="I425" s="1" t="s">
        <v>2535</v>
      </c>
      <c r="J425" s="1" t="s">
        <v>2515</v>
      </c>
      <c r="L425" s="1"/>
    </row>
    <row r="426" spans="1:12" ht="45">
      <c r="A426" s="1" t="s">
        <v>1749</v>
      </c>
      <c r="B426" s="4" t="s">
        <v>1750</v>
      </c>
      <c r="C426" s="1" t="s">
        <v>408</v>
      </c>
      <c r="D426" s="1" t="str">
        <f>"20171214"</f>
        <v>20171214</v>
      </c>
      <c r="E426" s="4" t="s">
        <v>1752</v>
      </c>
      <c r="F426" s="3" t="s">
        <v>1751</v>
      </c>
      <c r="G426" s="1" t="s">
        <v>2155</v>
      </c>
      <c r="H426" s="14" t="s">
        <v>5</v>
      </c>
      <c r="I426" s="1" t="s">
        <v>2535</v>
      </c>
      <c r="J426" s="1" t="s">
        <v>2469</v>
      </c>
      <c r="L426" s="1"/>
    </row>
    <row r="427" spans="1:12" ht="56">
      <c r="A427" s="1" t="s">
        <v>1753</v>
      </c>
      <c r="B427" s="4" t="s">
        <v>568</v>
      </c>
      <c r="C427" s="1" t="s">
        <v>107</v>
      </c>
      <c r="D427" s="1" t="str">
        <f>"20180901"</f>
        <v>20180901</v>
      </c>
      <c r="E427" s="4" t="s">
        <v>1755</v>
      </c>
      <c r="F427" s="3" t="s">
        <v>1754</v>
      </c>
      <c r="G427" s="1" t="s">
        <v>2155</v>
      </c>
      <c r="H427" s="14" t="s">
        <v>2415</v>
      </c>
      <c r="I427" s="1" t="s">
        <v>2165</v>
      </c>
      <c r="J427" s="1" t="s">
        <v>2212</v>
      </c>
      <c r="L427" s="1"/>
    </row>
    <row r="428" spans="1:12" ht="30">
      <c r="A428" s="1" t="s">
        <v>1756</v>
      </c>
      <c r="B428" s="4" t="s">
        <v>1757</v>
      </c>
      <c r="C428" s="1" t="s">
        <v>408</v>
      </c>
      <c r="D428" s="1" t="str">
        <f>"20141014"</f>
        <v>20141014</v>
      </c>
      <c r="E428" s="4" t="s">
        <v>1759</v>
      </c>
      <c r="F428" s="3" t="s">
        <v>1758</v>
      </c>
      <c r="G428" s="1" t="s">
        <v>2155</v>
      </c>
      <c r="H428" s="14" t="s">
        <v>5</v>
      </c>
      <c r="I428" s="1" t="s">
        <v>2175</v>
      </c>
      <c r="J428" s="1" t="s">
        <v>2175</v>
      </c>
      <c r="L428" s="1"/>
    </row>
    <row r="429" spans="1:12" ht="45">
      <c r="A429" s="1" t="s">
        <v>1760</v>
      </c>
      <c r="B429" s="4" t="s">
        <v>1761</v>
      </c>
      <c r="C429" s="1" t="s">
        <v>251</v>
      </c>
      <c r="D429" s="1" t="str">
        <f>"20171001"</f>
        <v>20171001</v>
      </c>
      <c r="E429" s="4" t="s">
        <v>1763</v>
      </c>
      <c r="F429" s="3" t="s">
        <v>1762</v>
      </c>
      <c r="G429" s="7" t="s">
        <v>2155</v>
      </c>
      <c r="H429" s="15" t="s">
        <v>5</v>
      </c>
      <c r="I429" s="7" t="s">
        <v>5</v>
      </c>
      <c r="J429" s="7" t="s">
        <v>5</v>
      </c>
      <c r="K429" s="7"/>
      <c r="L429" s="1" t="s">
        <v>2352</v>
      </c>
    </row>
    <row r="430" spans="1:12" ht="30">
      <c r="A430" s="1" t="s">
        <v>1764</v>
      </c>
      <c r="B430" s="4" t="s">
        <v>1765</v>
      </c>
      <c r="C430" s="1" t="s">
        <v>251</v>
      </c>
      <c r="D430" s="1" t="str">
        <f>"20140901"</f>
        <v>20140901</v>
      </c>
      <c r="E430" s="4" t="s">
        <v>1767</v>
      </c>
      <c r="F430" s="3" t="s">
        <v>1766</v>
      </c>
      <c r="G430" s="7" t="s">
        <v>2155</v>
      </c>
      <c r="H430" s="15" t="s">
        <v>5</v>
      </c>
      <c r="I430" s="7" t="s">
        <v>5</v>
      </c>
      <c r="J430" s="7" t="s">
        <v>5</v>
      </c>
      <c r="K430" s="7"/>
      <c r="L430" s="1" t="s">
        <v>2336</v>
      </c>
    </row>
    <row r="431" spans="1:12" ht="70">
      <c r="A431" s="1" t="s">
        <v>1768</v>
      </c>
      <c r="B431" s="4" t="s">
        <v>1769</v>
      </c>
      <c r="C431" s="1" t="s">
        <v>107</v>
      </c>
      <c r="D431" s="1" t="str">
        <f>"20181201"</f>
        <v>20181201</v>
      </c>
      <c r="E431" s="4" t="s">
        <v>1771</v>
      </c>
      <c r="F431" s="3" t="s">
        <v>1770</v>
      </c>
      <c r="G431" s="1" t="s">
        <v>2155</v>
      </c>
      <c r="H431" s="14" t="s">
        <v>2315</v>
      </c>
      <c r="I431" s="1" t="s">
        <v>2535</v>
      </c>
      <c r="J431" s="1" t="s">
        <v>2528</v>
      </c>
      <c r="K431" s="1" t="s">
        <v>2312</v>
      </c>
      <c r="L431" s="1"/>
    </row>
    <row r="432" spans="1:12" ht="112">
      <c r="A432" s="1" t="s">
        <v>1772</v>
      </c>
      <c r="B432" s="4" t="s">
        <v>1773</v>
      </c>
      <c r="C432" s="1" t="s">
        <v>150</v>
      </c>
      <c r="D432" s="1" t="str">
        <f>"20200101"</f>
        <v>20200101</v>
      </c>
      <c r="E432" s="4" t="s">
        <v>1775</v>
      </c>
      <c r="F432" s="3" t="s">
        <v>1774</v>
      </c>
      <c r="G432" s="7" t="s">
        <v>2155</v>
      </c>
      <c r="H432" s="15" t="s">
        <v>2242</v>
      </c>
      <c r="I432" s="7" t="s">
        <v>2157</v>
      </c>
      <c r="J432" s="7" t="s">
        <v>2157</v>
      </c>
      <c r="K432" s="7"/>
      <c r="L432" s="1"/>
    </row>
    <row r="433" spans="1:12" ht="30">
      <c r="A433" s="1" t="s">
        <v>1776</v>
      </c>
      <c r="B433" s="4" t="s">
        <v>1777</v>
      </c>
      <c r="C433" s="1" t="s">
        <v>408</v>
      </c>
      <c r="D433" s="1" t="str">
        <f>"20120510"</f>
        <v>20120510</v>
      </c>
      <c r="E433" s="4" t="s">
        <v>1778</v>
      </c>
      <c r="F433" s="3" t="s">
        <v>78</v>
      </c>
      <c r="G433" s="7" t="s">
        <v>2155</v>
      </c>
      <c r="H433" s="15" t="s">
        <v>5</v>
      </c>
      <c r="I433" s="7" t="s">
        <v>2157</v>
      </c>
      <c r="J433" s="7" t="s">
        <v>2157</v>
      </c>
      <c r="K433" s="7"/>
      <c r="L433" s="1"/>
    </row>
    <row r="434" spans="1:12" ht="30">
      <c r="A434" s="1" t="s">
        <v>1779</v>
      </c>
      <c r="B434" s="4" t="s">
        <v>1780</v>
      </c>
      <c r="C434" s="1" t="s">
        <v>102</v>
      </c>
      <c r="D434" s="1" t="str">
        <f>"20171201"</f>
        <v>20171201</v>
      </c>
      <c r="E434" s="4" t="s">
        <v>1782</v>
      </c>
      <c r="F434" s="3" t="s">
        <v>1781</v>
      </c>
      <c r="G434" s="7" t="s">
        <v>2155</v>
      </c>
      <c r="H434" s="15" t="s">
        <v>5</v>
      </c>
      <c r="I434" s="7" t="s">
        <v>5</v>
      </c>
      <c r="J434" s="7" t="s">
        <v>5</v>
      </c>
      <c r="K434" s="7"/>
      <c r="L434" s="1" t="s">
        <v>2152</v>
      </c>
    </row>
    <row r="435" spans="1:12" ht="30">
      <c r="A435" s="1" t="s">
        <v>1783</v>
      </c>
      <c r="B435" s="4" t="s">
        <v>1784</v>
      </c>
      <c r="C435" s="1" t="s">
        <v>102</v>
      </c>
      <c r="D435" s="1" t="str">
        <f>"20171201"</f>
        <v>20171201</v>
      </c>
      <c r="E435" s="4" t="s">
        <v>1786</v>
      </c>
      <c r="F435" s="3" t="s">
        <v>1785</v>
      </c>
      <c r="G435" s="7" t="s">
        <v>2155</v>
      </c>
      <c r="H435" s="15" t="s">
        <v>5</v>
      </c>
      <c r="I435" s="7" t="s">
        <v>5</v>
      </c>
      <c r="J435" s="7" t="s">
        <v>5</v>
      </c>
      <c r="K435" s="7"/>
      <c r="L435" s="1" t="s">
        <v>2152</v>
      </c>
    </row>
    <row r="436" spans="1:12" ht="30">
      <c r="A436" s="1" t="s">
        <v>1787</v>
      </c>
      <c r="B436" s="4" t="s">
        <v>1788</v>
      </c>
      <c r="C436" s="1" t="s">
        <v>230</v>
      </c>
      <c r="D436" s="1" t="str">
        <f>"20121001"</f>
        <v>20121001</v>
      </c>
      <c r="E436" s="4" t="s">
        <v>1790</v>
      </c>
      <c r="F436" s="3" t="s">
        <v>1789</v>
      </c>
      <c r="G436" s="7" t="s">
        <v>2155</v>
      </c>
      <c r="H436" s="15" t="s">
        <v>5</v>
      </c>
      <c r="I436" s="7" t="s">
        <v>5</v>
      </c>
      <c r="J436" s="7" t="s">
        <v>5</v>
      </c>
      <c r="K436" s="7"/>
      <c r="L436" s="1" t="s">
        <v>2152</v>
      </c>
    </row>
    <row r="437" spans="1:12" ht="30">
      <c r="A437" s="1" t="s">
        <v>1791</v>
      </c>
      <c r="B437" s="4" t="s">
        <v>1792</v>
      </c>
      <c r="C437" s="1" t="s">
        <v>585</v>
      </c>
      <c r="D437" s="1" t="str">
        <f>"20110101"</f>
        <v>20110101</v>
      </c>
      <c r="E437" s="4" t="s">
        <v>1793</v>
      </c>
      <c r="F437" s="3" t="s">
        <v>5</v>
      </c>
      <c r="G437" s="7" t="s">
        <v>2155</v>
      </c>
      <c r="H437" s="7" t="s">
        <v>5</v>
      </c>
      <c r="I437" s="7" t="s">
        <v>5</v>
      </c>
      <c r="J437" s="7" t="s">
        <v>5</v>
      </c>
      <c r="K437" s="7"/>
      <c r="L437" s="1" t="s">
        <v>2152</v>
      </c>
    </row>
    <row r="438" spans="1:12" ht="30">
      <c r="A438" s="1" t="s">
        <v>1794</v>
      </c>
      <c r="B438" s="4" t="s">
        <v>1795</v>
      </c>
      <c r="C438" s="1" t="s">
        <v>107</v>
      </c>
      <c r="D438" s="1" t="str">
        <f>"20170601"</f>
        <v>20170601</v>
      </c>
      <c r="E438" s="4" t="s">
        <v>1797</v>
      </c>
      <c r="F438" s="3" t="s">
        <v>1796</v>
      </c>
      <c r="G438" s="7" t="s">
        <v>2155</v>
      </c>
      <c r="H438" s="7" t="s">
        <v>5</v>
      </c>
      <c r="I438" s="7" t="s">
        <v>5</v>
      </c>
      <c r="J438" s="7" t="s">
        <v>5</v>
      </c>
      <c r="K438" s="7"/>
      <c r="L438" s="1" t="s">
        <v>2152</v>
      </c>
    </row>
    <row r="439" spans="1:12" ht="30">
      <c r="A439" s="1" t="s">
        <v>1798</v>
      </c>
      <c r="B439" s="4" t="s">
        <v>1799</v>
      </c>
      <c r="C439" s="1" t="s">
        <v>682</v>
      </c>
      <c r="D439" s="1" t="str">
        <f>"20180701"</f>
        <v>20180701</v>
      </c>
      <c r="E439" s="4" t="s">
        <v>1800</v>
      </c>
      <c r="F439" s="3" t="s">
        <v>5</v>
      </c>
      <c r="G439" s="7" t="s">
        <v>2155</v>
      </c>
      <c r="H439" s="7" t="s">
        <v>5</v>
      </c>
      <c r="I439" s="7" t="s">
        <v>5</v>
      </c>
      <c r="J439" s="7" t="s">
        <v>5</v>
      </c>
      <c r="K439" s="7"/>
      <c r="L439" s="1" t="s">
        <v>2303</v>
      </c>
    </row>
    <row r="440" spans="1:12" ht="45">
      <c r="A440" s="1" t="s">
        <v>1801</v>
      </c>
      <c r="B440" s="4" t="s">
        <v>1802</v>
      </c>
      <c r="C440" s="1" t="s">
        <v>102</v>
      </c>
      <c r="D440" s="1" t="str">
        <f>"20161201"</f>
        <v>20161201</v>
      </c>
      <c r="E440" s="4" t="s">
        <v>1804</v>
      </c>
      <c r="F440" s="3" t="s">
        <v>1803</v>
      </c>
      <c r="G440" s="7" t="s">
        <v>2155</v>
      </c>
      <c r="H440" s="15" t="s">
        <v>5</v>
      </c>
      <c r="I440" s="7" t="s">
        <v>5</v>
      </c>
      <c r="J440" s="7" t="s">
        <v>5</v>
      </c>
      <c r="K440" s="7"/>
      <c r="L440" s="2" t="s">
        <v>2152</v>
      </c>
    </row>
    <row r="441" spans="1:12" ht="15">
      <c r="A441" s="1" t="s">
        <v>1805</v>
      </c>
      <c r="B441" s="4" t="s">
        <v>1806</v>
      </c>
      <c r="C441" s="1" t="s">
        <v>102</v>
      </c>
      <c r="D441" s="1" t="str">
        <f>"20140601"</f>
        <v>20140601</v>
      </c>
      <c r="E441" s="4" t="s">
        <v>1808</v>
      </c>
      <c r="F441" s="3" t="s">
        <v>1807</v>
      </c>
      <c r="G441" s="7" t="s">
        <v>2155</v>
      </c>
      <c r="H441" s="15" t="s">
        <v>5</v>
      </c>
      <c r="I441" s="7" t="s">
        <v>5</v>
      </c>
      <c r="J441" s="7" t="s">
        <v>5</v>
      </c>
      <c r="K441" s="7"/>
      <c r="L441" s="2" t="s">
        <v>2152</v>
      </c>
    </row>
    <row r="442" spans="1:12" ht="42">
      <c r="A442" s="1" t="s">
        <v>1809</v>
      </c>
      <c r="B442" s="4" t="s">
        <v>1810</v>
      </c>
      <c r="C442" s="1" t="s">
        <v>102</v>
      </c>
      <c r="D442" s="1" t="str">
        <f>"20160601"</f>
        <v>20160601</v>
      </c>
      <c r="E442" s="4" t="s">
        <v>1812</v>
      </c>
      <c r="F442" s="3" t="s">
        <v>1811</v>
      </c>
      <c r="G442" s="1" t="s">
        <v>2155</v>
      </c>
      <c r="H442" s="14" t="s">
        <v>2359</v>
      </c>
      <c r="I442" s="1" t="s">
        <v>2360</v>
      </c>
    </row>
    <row r="443" spans="1:12" ht="56">
      <c r="A443" s="1" t="s">
        <v>1813</v>
      </c>
      <c r="B443" s="4" t="s">
        <v>1814</v>
      </c>
      <c r="C443" s="1" t="s">
        <v>107</v>
      </c>
      <c r="D443" s="1" t="str">
        <f>"20180301"</f>
        <v>20180301</v>
      </c>
      <c r="E443" s="4" t="s">
        <v>1816</v>
      </c>
      <c r="F443" s="3" t="s">
        <v>1815</v>
      </c>
      <c r="G443" s="1" t="s">
        <v>2155</v>
      </c>
      <c r="H443" s="14" t="s">
        <v>2416</v>
      </c>
      <c r="I443" s="1" t="s">
        <v>2535</v>
      </c>
      <c r="J443" s="1" t="s">
        <v>2515</v>
      </c>
      <c r="L443" s="4"/>
    </row>
    <row r="444" spans="1:12" ht="70">
      <c r="A444" s="1" t="s">
        <v>1817</v>
      </c>
      <c r="B444" s="4" t="s">
        <v>1818</v>
      </c>
      <c r="C444" s="1" t="s">
        <v>107</v>
      </c>
      <c r="D444" s="1" t="str">
        <f>"20180901"</f>
        <v>20180901</v>
      </c>
      <c r="E444" s="4" t="s">
        <v>1820</v>
      </c>
      <c r="F444" s="3" t="s">
        <v>1819</v>
      </c>
      <c r="G444" s="1" t="s">
        <v>2155</v>
      </c>
      <c r="H444" s="14" t="s">
        <v>2458</v>
      </c>
      <c r="I444" s="1" t="s">
        <v>2175</v>
      </c>
      <c r="J444" s="1" t="s">
        <v>2175</v>
      </c>
      <c r="L444" s="4"/>
    </row>
    <row r="445" spans="1:12" ht="45">
      <c r="A445" s="1" t="s">
        <v>1821</v>
      </c>
      <c r="B445" s="4" t="s">
        <v>1822</v>
      </c>
      <c r="C445" s="1" t="s">
        <v>320</v>
      </c>
      <c r="D445" s="1" t="str">
        <f>"20131201"</f>
        <v>20131201</v>
      </c>
      <c r="E445" s="4" t="s">
        <v>1824</v>
      </c>
      <c r="F445" s="3" t="s">
        <v>1823</v>
      </c>
      <c r="G445" s="7" t="s">
        <v>2155</v>
      </c>
      <c r="H445" s="15" t="s">
        <v>5</v>
      </c>
      <c r="I445" s="7" t="s">
        <v>5</v>
      </c>
      <c r="J445" s="7" t="s">
        <v>5</v>
      </c>
      <c r="K445" s="7"/>
      <c r="L445" s="2" t="s">
        <v>2152</v>
      </c>
    </row>
    <row r="446" spans="1:12" ht="15">
      <c r="A446" s="1" t="s">
        <v>1825</v>
      </c>
      <c r="B446" s="4" t="s">
        <v>1826</v>
      </c>
      <c r="C446" s="1" t="s">
        <v>102</v>
      </c>
      <c r="D446" s="1" t="str">
        <f>"20131201"</f>
        <v>20131201</v>
      </c>
      <c r="E446" s="4" t="s">
        <v>1828</v>
      </c>
      <c r="F446" s="3" t="s">
        <v>1827</v>
      </c>
      <c r="G446" s="7" t="s">
        <v>2155</v>
      </c>
      <c r="H446" s="15" t="s">
        <v>5</v>
      </c>
      <c r="I446" s="7" t="s">
        <v>5</v>
      </c>
      <c r="J446" s="7" t="s">
        <v>5</v>
      </c>
      <c r="K446" s="7"/>
      <c r="L446" s="2" t="s">
        <v>2152</v>
      </c>
    </row>
    <row r="447" spans="1:12" ht="45">
      <c r="A447" s="1" t="s">
        <v>1829</v>
      </c>
      <c r="B447" s="4" t="s">
        <v>1830</v>
      </c>
      <c r="C447" s="1" t="s">
        <v>107</v>
      </c>
      <c r="D447" s="1" t="str">
        <f>"20180901"</f>
        <v>20180901</v>
      </c>
      <c r="E447" s="4" t="s">
        <v>1832</v>
      </c>
      <c r="F447" s="3" t="s">
        <v>1831</v>
      </c>
      <c r="G447" s="7" t="s">
        <v>2155</v>
      </c>
      <c r="H447" s="15" t="s">
        <v>5</v>
      </c>
      <c r="I447" s="7" t="s">
        <v>5</v>
      </c>
      <c r="J447" s="7" t="s">
        <v>5</v>
      </c>
      <c r="K447" s="7"/>
      <c r="L447" s="2" t="s">
        <v>2352</v>
      </c>
    </row>
    <row r="448" spans="1:12" ht="56">
      <c r="A448" s="1" t="s">
        <v>1833</v>
      </c>
      <c r="B448" s="4" t="s">
        <v>1834</v>
      </c>
      <c r="C448" s="1" t="s">
        <v>107</v>
      </c>
      <c r="D448" s="1" t="str">
        <f>"20170601"</f>
        <v>20170601</v>
      </c>
      <c r="E448" s="4" t="s">
        <v>1836</v>
      </c>
      <c r="F448" s="3" t="s">
        <v>1835</v>
      </c>
      <c r="G448" s="1" t="s">
        <v>2155</v>
      </c>
      <c r="H448" s="14" t="s">
        <v>2329</v>
      </c>
      <c r="I448" s="1" t="s">
        <v>2175</v>
      </c>
      <c r="J448" s="1" t="s">
        <v>2175</v>
      </c>
      <c r="L448" s="4"/>
    </row>
    <row r="449" spans="1:12" ht="45">
      <c r="A449" s="1" t="s">
        <v>1837</v>
      </c>
      <c r="B449" s="4" t="s">
        <v>1838</v>
      </c>
      <c r="C449" s="1" t="s">
        <v>87</v>
      </c>
      <c r="D449" s="1" t="str">
        <f>"20160601"</f>
        <v>20160601</v>
      </c>
      <c r="E449" s="4" t="s">
        <v>1840</v>
      </c>
      <c r="F449" s="3" t="s">
        <v>1839</v>
      </c>
      <c r="G449" s="7" t="s">
        <v>2155</v>
      </c>
      <c r="H449" s="15" t="s">
        <v>5</v>
      </c>
      <c r="I449" s="7" t="s">
        <v>5</v>
      </c>
      <c r="J449" s="7" t="s">
        <v>5</v>
      </c>
      <c r="K449" s="7"/>
      <c r="L449" s="2" t="s">
        <v>2152</v>
      </c>
    </row>
    <row r="450" spans="1:12" ht="70">
      <c r="A450" s="1" t="s">
        <v>1841</v>
      </c>
      <c r="B450" s="4" t="s">
        <v>1842</v>
      </c>
      <c r="C450" s="1" t="s">
        <v>1843</v>
      </c>
      <c r="D450" s="1" t="str">
        <f>"20180301"</f>
        <v>20180301</v>
      </c>
      <c r="E450" s="4" t="s">
        <v>1845</v>
      </c>
      <c r="F450" s="3" t="s">
        <v>1844</v>
      </c>
      <c r="G450" s="1" t="s">
        <v>2155</v>
      </c>
      <c r="H450" s="14" t="s">
        <v>2417</v>
      </c>
      <c r="I450" s="1" t="s">
        <v>2468</v>
      </c>
      <c r="J450" s="1" t="s">
        <v>2212</v>
      </c>
      <c r="L450" s="4"/>
    </row>
    <row r="451" spans="1:12" ht="56">
      <c r="A451" s="1" t="s">
        <v>1846</v>
      </c>
      <c r="B451" s="4" t="s">
        <v>1847</v>
      </c>
      <c r="C451" s="1" t="s">
        <v>1848</v>
      </c>
      <c r="D451" s="1" t="str">
        <f>"20150601"</f>
        <v>20150601</v>
      </c>
      <c r="E451" s="4" t="s">
        <v>1850</v>
      </c>
      <c r="F451" s="3" t="s">
        <v>1849</v>
      </c>
      <c r="G451" s="7" t="s">
        <v>2155</v>
      </c>
      <c r="H451" s="15" t="s">
        <v>2243</v>
      </c>
      <c r="I451" s="7" t="s">
        <v>2157</v>
      </c>
      <c r="J451" s="7" t="s">
        <v>2157</v>
      </c>
      <c r="K451" s="7"/>
      <c r="L451" s="1"/>
    </row>
    <row r="452" spans="1:12" ht="56">
      <c r="A452" s="1" t="s">
        <v>1851</v>
      </c>
      <c r="B452" s="4" t="s">
        <v>1852</v>
      </c>
      <c r="C452" s="1" t="s">
        <v>107</v>
      </c>
      <c r="D452" s="1" t="str">
        <f>"20170301"</f>
        <v>20170301</v>
      </c>
      <c r="E452" s="4" t="s">
        <v>1854</v>
      </c>
      <c r="F452" s="3" t="s">
        <v>1853</v>
      </c>
      <c r="G452" s="1" t="s">
        <v>2155</v>
      </c>
      <c r="H452" s="14" t="s">
        <v>2316</v>
      </c>
      <c r="I452" s="1" t="s">
        <v>2475</v>
      </c>
      <c r="J452" s="1" t="s">
        <v>2528</v>
      </c>
      <c r="K452" s="1" t="s">
        <v>2312</v>
      </c>
    </row>
    <row r="453" spans="1:12" ht="30">
      <c r="A453" s="1" t="s">
        <v>1855</v>
      </c>
      <c r="B453" s="4" t="s">
        <v>1856</v>
      </c>
      <c r="C453" s="1" t="s">
        <v>1857</v>
      </c>
      <c r="D453" s="1" t="str">
        <f>"20040901"</f>
        <v>20040901</v>
      </c>
      <c r="E453" s="4" t="s">
        <v>1859</v>
      </c>
      <c r="F453" s="3" t="s">
        <v>1858</v>
      </c>
      <c r="G453" s="7" t="s">
        <v>2155</v>
      </c>
      <c r="H453" s="15" t="s">
        <v>5</v>
      </c>
      <c r="I453" s="7" t="s">
        <v>5</v>
      </c>
      <c r="J453" s="7" t="s">
        <v>5</v>
      </c>
      <c r="K453" s="7"/>
      <c r="L453" s="2" t="s">
        <v>2152</v>
      </c>
    </row>
    <row r="454" spans="1:12" ht="56">
      <c r="A454" s="1" t="s">
        <v>46</v>
      </c>
      <c r="B454" s="4" t="s">
        <v>1860</v>
      </c>
      <c r="C454" s="1" t="s">
        <v>920</v>
      </c>
      <c r="D454" s="1" t="str">
        <f>"20150401"</f>
        <v>20150401</v>
      </c>
      <c r="E454" s="4" t="s">
        <v>1861</v>
      </c>
      <c r="F454" s="3" t="s">
        <v>52</v>
      </c>
      <c r="G454" s="1" t="s">
        <v>2155</v>
      </c>
      <c r="H454" s="14" t="s">
        <v>2308</v>
      </c>
      <c r="I454" s="1" t="s">
        <v>2535</v>
      </c>
      <c r="J454" s="1" t="s">
        <v>2528</v>
      </c>
      <c r="K454" s="1" t="s">
        <v>2156</v>
      </c>
    </row>
    <row r="455" spans="1:12" ht="56">
      <c r="A455" s="1" t="s">
        <v>1862</v>
      </c>
      <c r="B455" s="4" t="s">
        <v>1863</v>
      </c>
      <c r="C455" s="1" t="s">
        <v>1864</v>
      </c>
      <c r="D455" s="1" t="str">
        <f>"20191203"</f>
        <v>20191203</v>
      </c>
      <c r="E455" s="4" t="s">
        <v>1866</v>
      </c>
      <c r="F455" s="3" t="s">
        <v>1865</v>
      </c>
      <c r="G455" s="1" t="s">
        <v>2155</v>
      </c>
      <c r="H455" s="14" t="s">
        <v>2431</v>
      </c>
      <c r="I455" s="1" t="s">
        <v>2535</v>
      </c>
      <c r="J455" s="1" t="s">
        <v>2515</v>
      </c>
      <c r="L455" s="4"/>
    </row>
    <row r="456" spans="1:12" ht="30">
      <c r="A456" s="1" t="s">
        <v>1867</v>
      </c>
      <c r="B456" s="4" t="s">
        <v>1868</v>
      </c>
      <c r="C456" s="1" t="s">
        <v>1869</v>
      </c>
      <c r="D456" s="1" t="str">
        <f>"20190101"</f>
        <v>20190101</v>
      </c>
      <c r="E456" s="4" t="s">
        <v>1871</v>
      </c>
      <c r="F456" s="3" t="s">
        <v>1870</v>
      </c>
      <c r="G456" s="1" t="s">
        <v>2155</v>
      </c>
      <c r="H456" s="14" t="s">
        <v>2309</v>
      </c>
      <c r="I456" s="1" t="s">
        <v>2535</v>
      </c>
      <c r="J456" s="1" t="s">
        <v>2528</v>
      </c>
      <c r="K456" s="1" t="s">
        <v>2156</v>
      </c>
    </row>
    <row r="457" spans="1:12" ht="30">
      <c r="A457" s="1" t="s">
        <v>1872</v>
      </c>
      <c r="B457" s="4" t="s">
        <v>1873</v>
      </c>
      <c r="C457" s="1" t="s">
        <v>243</v>
      </c>
      <c r="D457" s="1" t="str">
        <f>"20070301"</f>
        <v>20070301</v>
      </c>
      <c r="E457" s="4" t="s">
        <v>1874</v>
      </c>
      <c r="F457" s="3" t="s">
        <v>5</v>
      </c>
      <c r="G457" s="1" t="s">
        <v>2155</v>
      </c>
      <c r="H457" s="14" t="s">
        <v>5</v>
      </c>
      <c r="I457" s="1" t="s">
        <v>2535</v>
      </c>
      <c r="J457" s="1" t="s">
        <v>2528</v>
      </c>
      <c r="K457" s="1" t="s">
        <v>2156</v>
      </c>
    </row>
    <row r="458" spans="1:12" ht="45">
      <c r="A458" s="1" t="s">
        <v>1875</v>
      </c>
      <c r="B458" s="4" t="s">
        <v>1876</v>
      </c>
      <c r="C458" s="1" t="s">
        <v>585</v>
      </c>
      <c r="D458" s="1" t="str">
        <f>"20060401"</f>
        <v>20060401</v>
      </c>
      <c r="E458" s="4" t="s">
        <v>1877</v>
      </c>
      <c r="G458" s="7" t="s">
        <v>2155</v>
      </c>
      <c r="H458" s="15" t="s">
        <v>5</v>
      </c>
      <c r="I458" s="7" t="s">
        <v>5</v>
      </c>
      <c r="J458" s="7" t="s">
        <v>5</v>
      </c>
      <c r="K458" s="7"/>
      <c r="L458" s="2" t="s">
        <v>2152</v>
      </c>
    </row>
    <row r="459" spans="1:12" ht="30">
      <c r="A459" s="1" t="s">
        <v>1878</v>
      </c>
      <c r="B459" s="4" t="s">
        <v>1879</v>
      </c>
      <c r="C459" s="1" t="s">
        <v>1880</v>
      </c>
      <c r="D459" s="1" t="str">
        <f>"20170101"</f>
        <v>20170101</v>
      </c>
      <c r="E459" s="4" t="s">
        <v>1882</v>
      </c>
      <c r="F459" s="3" t="s">
        <v>1881</v>
      </c>
      <c r="G459" s="1" t="s">
        <v>2155</v>
      </c>
      <c r="H459" s="14" t="s">
        <v>5</v>
      </c>
      <c r="I459" s="1" t="s">
        <v>2475</v>
      </c>
      <c r="J459" s="1" t="s">
        <v>2516</v>
      </c>
      <c r="L459" s="1"/>
    </row>
    <row r="460" spans="1:12" ht="98">
      <c r="A460" s="1" t="s">
        <v>1883</v>
      </c>
      <c r="B460" s="4" t="s">
        <v>1884</v>
      </c>
      <c r="C460" s="1" t="s">
        <v>92</v>
      </c>
      <c r="D460" s="1" t="str">
        <f>"20150701"</f>
        <v>20150701</v>
      </c>
      <c r="E460" s="4" t="s">
        <v>1886</v>
      </c>
      <c r="F460" s="3" t="s">
        <v>1885</v>
      </c>
      <c r="G460" s="1" t="s">
        <v>2155</v>
      </c>
      <c r="H460" s="14" t="s">
        <v>2403</v>
      </c>
      <c r="I460" s="1" t="s">
        <v>2535</v>
      </c>
      <c r="J460" s="1" t="s">
        <v>2469</v>
      </c>
      <c r="L460" s="4"/>
    </row>
    <row r="461" spans="1:12" ht="45">
      <c r="A461" s="1" t="s">
        <v>1887</v>
      </c>
      <c r="B461" s="4" t="s">
        <v>1888</v>
      </c>
      <c r="C461" s="1" t="s">
        <v>320</v>
      </c>
      <c r="D461" s="1" t="str">
        <f>"20140901"</f>
        <v>20140901</v>
      </c>
      <c r="E461" s="4" t="s">
        <v>1890</v>
      </c>
      <c r="F461" s="3" t="s">
        <v>1889</v>
      </c>
      <c r="G461" s="7" t="s">
        <v>2155</v>
      </c>
      <c r="H461" s="15" t="s">
        <v>5</v>
      </c>
      <c r="I461" s="7" t="s">
        <v>5</v>
      </c>
      <c r="J461" s="7" t="s">
        <v>5</v>
      </c>
      <c r="K461" s="7"/>
      <c r="L461" s="2" t="s">
        <v>2152</v>
      </c>
    </row>
    <row r="462" spans="1:12" ht="45">
      <c r="A462" s="1" t="s">
        <v>1891</v>
      </c>
      <c r="B462" s="4" t="s">
        <v>1892</v>
      </c>
      <c r="C462" s="1" t="s">
        <v>1671</v>
      </c>
      <c r="D462" s="1" t="str">
        <f>"20170623"</f>
        <v>20170623</v>
      </c>
      <c r="E462" s="4" t="s">
        <v>1893</v>
      </c>
      <c r="F462" s="3" t="s">
        <v>5</v>
      </c>
      <c r="G462" s="1" t="s">
        <v>2155</v>
      </c>
      <c r="H462" s="14" t="s">
        <v>5</v>
      </c>
      <c r="I462" s="1" t="s">
        <v>2467</v>
      </c>
      <c r="J462" s="1" t="s">
        <v>2467</v>
      </c>
      <c r="L462" s="4"/>
    </row>
    <row r="463" spans="1:12" ht="84">
      <c r="A463" s="1" t="s">
        <v>1894</v>
      </c>
      <c r="B463" s="4" t="s">
        <v>1895</v>
      </c>
      <c r="C463" s="1" t="s">
        <v>1896</v>
      </c>
      <c r="D463" s="1" t="str">
        <f>"20190301"</f>
        <v>20190301</v>
      </c>
      <c r="E463" s="4" t="s">
        <v>1898</v>
      </c>
      <c r="F463" s="3" t="s">
        <v>1897</v>
      </c>
      <c r="G463" s="7" t="s">
        <v>2155</v>
      </c>
      <c r="H463" s="15" t="s">
        <v>2432</v>
      </c>
      <c r="I463" s="7" t="s">
        <v>2478</v>
      </c>
      <c r="J463" s="7" t="s">
        <v>2478</v>
      </c>
      <c r="K463" s="7"/>
      <c r="L463" s="2" t="s">
        <v>2511</v>
      </c>
    </row>
    <row r="464" spans="1:12" ht="70">
      <c r="A464" s="1" t="s">
        <v>1899</v>
      </c>
      <c r="B464" s="4" t="s">
        <v>1900</v>
      </c>
      <c r="C464" s="1" t="s">
        <v>102</v>
      </c>
      <c r="D464" s="1" t="str">
        <f>"20190615"</f>
        <v>20190615</v>
      </c>
      <c r="E464" s="4" t="s">
        <v>1902</v>
      </c>
      <c r="F464" s="3" t="s">
        <v>1901</v>
      </c>
      <c r="G464" s="1" t="s">
        <v>2153</v>
      </c>
      <c r="H464" s="14" t="s">
        <v>2321</v>
      </c>
      <c r="I464" s="1" t="s">
        <v>2478</v>
      </c>
      <c r="J464" s="1" t="s">
        <v>2533</v>
      </c>
      <c r="K464" s="1" t="s">
        <v>2532</v>
      </c>
      <c r="L464" s="1"/>
    </row>
    <row r="465" spans="1:12" ht="84">
      <c r="A465" s="1" t="s">
        <v>1903</v>
      </c>
      <c r="B465" s="4" t="s">
        <v>1904</v>
      </c>
      <c r="C465" s="1" t="s">
        <v>495</v>
      </c>
      <c r="D465" s="1" t="str">
        <f>"20090901"</f>
        <v>20090901</v>
      </c>
      <c r="E465" s="4" t="s">
        <v>1906</v>
      </c>
      <c r="F465" s="3" t="s">
        <v>1905</v>
      </c>
      <c r="G465" s="7" t="s">
        <v>2155</v>
      </c>
      <c r="H465" s="15" t="s">
        <v>2244</v>
      </c>
      <c r="I465" s="7" t="s">
        <v>2157</v>
      </c>
      <c r="J465" s="7" t="s">
        <v>2157</v>
      </c>
      <c r="K465" s="7"/>
      <c r="L465" s="1"/>
    </row>
    <row r="466" spans="1:12" ht="56">
      <c r="A466" s="1" t="s">
        <v>1907</v>
      </c>
      <c r="B466" s="4" t="s">
        <v>1908</v>
      </c>
      <c r="C466" s="1" t="s">
        <v>1621</v>
      </c>
      <c r="D466" s="1" t="str">
        <f>"20171201"</f>
        <v>20171201</v>
      </c>
      <c r="E466" s="4" t="s">
        <v>1910</v>
      </c>
      <c r="F466" s="3" t="s">
        <v>1909</v>
      </c>
      <c r="G466" s="7" t="s">
        <v>2155</v>
      </c>
      <c r="H466" s="15" t="s">
        <v>2522</v>
      </c>
      <c r="I466" s="7" t="s">
        <v>2157</v>
      </c>
      <c r="J466" s="7" t="s">
        <v>2157</v>
      </c>
      <c r="K466" s="7"/>
      <c r="L466" s="1"/>
    </row>
    <row r="467" spans="1:12" ht="56">
      <c r="A467" s="1" t="s">
        <v>1911</v>
      </c>
      <c r="B467" s="4" t="s">
        <v>1912</v>
      </c>
      <c r="C467" s="1" t="s">
        <v>320</v>
      </c>
      <c r="D467" s="1" t="str">
        <f>"20160301"</f>
        <v>20160301</v>
      </c>
      <c r="E467" s="4" t="s">
        <v>1914</v>
      </c>
      <c r="F467" s="3" t="s">
        <v>1913</v>
      </c>
      <c r="G467" s="7" t="s">
        <v>2155</v>
      </c>
      <c r="H467" s="15" t="s">
        <v>2245</v>
      </c>
      <c r="I467" s="7" t="s">
        <v>2157</v>
      </c>
      <c r="J467" s="7" t="s">
        <v>2157</v>
      </c>
      <c r="K467" s="7"/>
      <c r="L467" s="1"/>
    </row>
    <row r="468" spans="1:12" ht="45">
      <c r="A468" s="1" t="s">
        <v>1915</v>
      </c>
      <c r="B468" s="4" t="s">
        <v>868</v>
      </c>
      <c r="C468" s="1" t="s">
        <v>1916</v>
      </c>
      <c r="D468" s="1" t="str">
        <f>"20120901"</f>
        <v>20120901</v>
      </c>
      <c r="E468" s="4" t="s">
        <v>1918</v>
      </c>
      <c r="F468" s="3" t="s">
        <v>1917</v>
      </c>
      <c r="G468" s="7" t="s">
        <v>2155</v>
      </c>
      <c r="H468" s="15" t="s">
        <v>5</v>
      </c>
      <c r="I468" s="7" t="s">
        <v>5</v>
      </c>
      <c r="J468" s="7" t="s">
        <v>5</v>
      </c>
      <c r="K468" s="7"/>
      <c r="L468" s="2" t="s">
        <v>2152</v>
      </c>
    </row>
    <row r="469" spans="1:12" ht="30">
      <c r="A469" s="1" t="s">
        <v>1919</v>
      </c>
      <c r="B469" s="4" t="s">
        <v>1920</v>
      </c>
      <c r="C469" s="1" t="s">
        <v>1921</v>
      </c>
      <c r="D469" s="1" t="str">
        <f>"20110901"</f>
        <v>20110901</v>
      </c>
      <c r="E469" s="4" t="s">
        <v>1923</v>
      </c>
      <c r="F469" s="3" t="s">
        <v>1922</v>
      </c>
      <c r="G469" s="7" t="s">
        <v>2155</v>
      </c>
      <c r="H469" s="15" t="s">
        <v>5</v>
      </c>
      <c r="I469" s="7" t="s">
        <v>5</v>
      </c>
      <c r="J469" s="7" t="s">
        <v>5</v>
      </c>
      <c r="K469" s="7"/>
      <c r="L469" s="2" t="s">
        <v>2152</v>
      </c>
    </row>
    <row r="470" spans="1:12" ht="45">
      <c r="A470" s="1" t="s">
        <v>1924</v>
      </c>
      <c r="B470" s="4" t="s">
        <v>1925</v>
      </c>
      <c r="C470" s="1" t="s">
        <v>408</v>
      </c>
      <c r="D470" s="1" t="str">
        <f>"20180607"</f>
        <v>20180607</v>
      </c>
      <c r="E470" s="4" t="s">
        <v>1926</v>
      </c>
      <c r="F470" s="3" t="s">
        <v>5</v>
      </c>
      <c r="G470" s="7" t="s">
        <v>2155</v>
      </c>
      <c r="H470" s="15" t="s">
        <v>5</v>
      </c>
      <c r="I470" s="7" t="s">
        <v>5</v>
      </c>
      <c r="J470" s="7" t="s">
        <v>5</v>
      </c>
      <c r="K470" s="7"/>
      <c r="L470" s="1" t="s">
        <v>2336</v>
      </c>
    </row>
    <row r="471" spans="1:12" ht="45">
      <c r="A471" s="1" t="s">
        <v>1927</v>
      </c>
      <c r="B471" s="4" t="s">
        <v>868</v>
      </c>
      <c r="C471" s="1" t="s">
        <v>251</v>
      </c>
      <c r="D471" s="1" t="str">
        <f>"20160201"</f>
        <v>20160201</v>
      </c>
      <c r="E471" s="4" t="s">
        <v>1929</v>
      </c>
      <c r="F471" s="3" t="s">
        <v>1928</v>
      </c>
      <c r="G471" s="7" t="s">
        <v>2155</v>
      </c>
      <c r="H471" s="15" t="s">
        <v>5</v>
      </c>
      <c r="I471" s="7" t="s">
        <v>5</v>
      </c>
      <c r="J471" s="7" t="s">
        <v>5</v>
      </c>
      <c r="K471" s="7"/>
      <c r="L471" s="2" t="s">
        <v>2152</v>
      </c>
    </row>
    <row r="472" spans="1:12" ht="56">
      <c r="A472" s="1" t="s">
        <v>1930</v>
      </c>
      <c r="B472" s="4" t="s">
        <v>324</v>
      </c>
      <c r="C472" s="1" t="s">
        <v>87</v>
      </c>
      <c r="D472" s="1" t="str">
        <f>"20100101"</f>
        <v>20100101</v>
      </c>
      <c r="E472" s="4" t="s">
        <v>1932</v>
      </c>
      <c r="F472" s="3" t="s">
        <v>1931</v>
      </c>
      <c r="G472" s="1" t="s">
        <v>2155</v>
      </c>
      <c r="H472" s="14" t="s">
        <v>2433</v>
      </c>
      <c r="I472" s="1" t="s">
        <v>2535</v>
      </c>
      <c r="J472" s="1" t="s">
        <v>2515</v>
      </c>
    </row>
    <row r="473" spans="1:12" ht="56">
      <c r="A473" s="1" t="s">
        <v>10</v>
      </c>
      <c r="B473" s="4" t="s">
        <v>1933</v>
      </c>
      <c r="C473" s="1" t="s">
        <v>1934</v>
      </c>
      <c r="D473" s="1" t="str">
        <f>"20201029"</f>
        <v>20201029</v>
      </c>
      <c r="E473" s="4" t="s">
        <v>1935</v>
      </c>
      <c r="F473" s="3" t="s">
        <v>9</v>
      </c>
      <c r="G473" s="1" t="s">
        <v>2153</v>
      </c>
      <c r="H473" s="14" t="s">
        <v>2322</v>
      </c>
      <c r="I473" s="1" t="s">
        <v>2468</v>
      </c>
      <c r="J473" s="1" t="s">
        <v>2528</v>
      </c>
      <c r="K473" s="1" t="s">
        <v>1934</v>
      </c>
    </row>
    <row r="474" spans="1:12" ht="70">
      <c r="A474" s="1" t="s">
        <v>1936</v>
      </c>
      <c r="B474" s="4" t="s">
        <v>1937</v>
      </c>
      <c r="C474" s="1" t="s">
        <v>107</v>
      </c>
      <c r="D474" s="1" t="str">
        <f>"20190301"</f>
        <v>20190301</v>
      </c>
      <c r="E474" s="4" t="s">
        <v>1939</v>
      </c>
      <c r="F474" s="3" t="s">
        <v>1938</v>
      </c>
      <c r="G474" s="1" t="s">
        <v>2155</v>
      </c>
      <c r="H474" s="14" t="s">
        <v>2301</v>
      </c>
      <c r="I474" s="1" t="s">
        <v>2535</v>
      </c>
      <c r="J474" s="1" t="s">
        <v>2529</v>
      </c>
    </row>
    <row r="475" spans="1:12" ht="45">
      <c r="A475" s="1" t="s">
        <v>1940</v>
      </c>
      <c r="B475" s="4" t="s">
        <v>1941</v>
      </c>
      <c r="C475" s="1" t="s">
        <v>107</v>
      </c>
      <c r="D475" s="1" t="str">
        <f>"20181201"</f>
        <v>20181201</v>
      </c>
      <c r="E475" s="4" t="s">
        <v>1943</v>
      </c>
      <c r="F475" s="3" t="s">
        <v>1942</v>
      </c>
      <c r="G475" s="1" t="s">
        <v>2155</v>
      </c>
      <c r="H475" s="14" t="s">
        <v>2318</v>
      </c>
      <c r="I475" s="1" t="s">
        <v>2535</v>
      </c>
      <c r="J475" s="1" t="s">
        <v>2515</v>
      </c>
    </row>
    <row r="476" spans="1:12" ht="30">
      <c r="A476" s="1" t="s">
        <v>1944</v>
      </c>
      <c r="B476" s="4" t="s">
        <v>1945</v>
      </c>
      <c r="C476" s="1" t="s">
        <v>102</v>
      </c>
      <c r="D476" s="1" t="str">
        <f>"20110901"</f>
        <v>20110901</v>
      </c>
      <c r="E476" s="4" t="s">
        <v>1947</v>
      </c>
      <c r="F476" s="3" t="s">
        <v>1946</v>
      </c>
      <c r="G476" s="7" t="s">
        <v>2155</v>
      </c>
      <c r="H476" s="15" t="s">
        <v>5</v>
      </c>
      <c r="I476" s="7" t="s">
        <v>5</v>
      </c>
      <c r="J476" s="7" t="s">
        <v>5</v>
      </c>
      <c r="K476" s="7"/>
      <c r="L476" s="2" t="s">
        <v>2152</v>
      </c>
    </row>
    <row r="477" spans="1:12" ht="98">
      <c r="A477" s="1" t="s">
        <v>1948</v>
      </c>
      <c r="B477" s="4" t="s">
        <v>1949</v>
      </c>
      <c r="C477" s="1" t="s">
        <v>87</v>
      </c>
      <c r="D477" s="1" t="str">
        <f>"20180801"</f>
        <v>20180801</v>
      </c>
      <c r="E477" s="4" t="s">
        <v>1951</v>
      </c>
      <c r="F477" s="3" t="s">
        <v>1950</v>
      </c>
      <c r="G477" s="1" t="s">
        <v>2155</v>
      </c>
      <c r="H477" s="14" t="s">
        <v>2434</v>
      </c>
      <c r="I477" s="1" t="s">
        <v>2514</v>
      </c>
      <c r="J477" s="1" t="s">
        <v>2515</v>
      </c>
    </row>
    <row r="478" spans="1:12" ht="45">
      <c r="A478" s="1" t="s">
        <v>1952</v>
      </c>
      <c r="B478" s="4" t="s">
        <v>1953</v>
      </c>
      <c r="C478" s="1" t="s">
        <v>107</v>
      </c>
      <c r="D478" s="1" t="str">
        <f>"20180301"</f>
        <v>20180301</v>
      </c>
      <c r="E478" s="4" t="s">
        <v>1955</v>
      </c>
      <c r="F478" s="3" t="s">
        <v>1954</v>
      </c>
      <c r="G478" s="7" t="s">
        <v>2155</v>
      </c>
      <c r="H478" s="15" t="s">
        <v>2428</v>
      </c>
      <c r="I478" s="7" t="s">
        <v>2157</v>
      </c>
      <c r="J478" s="7" t="s">
        <v>2157</v>
      </c>
      <c r="K478" s="7"/>
      <c r="L478" s="1"/>
    </row>
    <row r="479" spans="1:12" ht="140">
      <c r="A479" s="1" t="s">
        <v>1956</v>
      </c>
      <c r="B479" s="4" t="s">
        <v>1957</v>
      </c>
      <c r="C479" s="1" t="s">
        <v>145</v>
      </c>
      <c r="D479" s="1" t="str">
        <f>"20170530"</f>
        <v>20170530</v>
      </c>
      <c r="E479" s="4" t="s">
        <v>1959</v>
      </c>
      <c r="F479" s="3" t="s">
        <v>1958</v>
      </c>
      <c r="G479" s="7" t="s">
        <v>2155</v>
      </c>
      <c r="H479" s="15" t="s">
        <v>2246</v>
      </c>
      <c r="I479" s="7" t="s">
        <v>2157</v>
      </c>
      <c r="J479" s="7" t="s">
        <v>2157</v>
      </c>
      <c r="K479" s="7"/>
      <c r="L479" s="1"/>
    </row>
    <row r="480" spans="1:12" ht="45">
      <c r="A480" s="1" t="s">
        <v>1960</v>
      </c>
      <c r="B480" s="4" t="s">
        <v>1961</v>
      </c>
      <c r="C480" s="1" t="s">
        <v>87</v>
      </c>
      <c r="D480" s="1" t="str">
        <f>"20180919"</f>
        <v>20180919</v>
      </c>
      <c r="E480" s="4" t="s">
        <v>1963</v>
      </c>
      <c r="F480" s="3" t="s">
        <v>1962</v>
      </c>
      <c r="G480" s="7" t="s">
        <v>2155</v>
      </c>
      <c r="H480" s="15" t="s">
        <v>5</v>
      </c>
      <c r="I480" s="7" t="s">
        <v>5</v>
      </c>
      <c r="J480" s="7" t="s">
        <v>5</v>
      </c>
      <c r="K480" s="7"/>
      <c r="L480" s="2" t="s">
        <v>2152</v>
      </c>
    </row>
    <row r="481" spans="1:12" ht="30">
      <c r="A481" s="1" t="s">
        <v>1964</v>
      </c>
      <c r="B481" s="4" t="s">
        <v>1965</v>
      </c>
      <c r="C481" s="1" t="s">
        <v>1966</v>
      </c>
      <c r="D481" s="1" t="str">
        <f>"20080101"</f>
        <v>20080101</v>
      </c>
      <c r="E481" s="4" t="s">
        <v>1968</v>
      </c>
      <c r="F481" s="3" t="s">
        <v>1967</v>
      </c>
      <c r="G481" s="1" t="s">
        <v>2155</v>
      </c>
      <c r="H481" s="14" t="s">
        <v>2435</v>
      </c>
      <c r="I481" s="1" t="s">
        <v>2514</v>
      </c>
      <c r="J481" s="1" t="s">
        <v>2515</v>
      </c>
      <c r="L481" s="4"/>
    </row>
    <row r="482" spans="1:12" ht="70">
      <c r="A482" s="1" t="s">
        <v>39</v>
      </c>
      <c r="B482" s="4" t="s">
        <v>1969</v>
      </c>
      <c r="C482" s="1" t="s">
        <v>194</v>
      </c>
      <c r="D482" s="1" t="str">
        <f>"20170101"</f>
        <v>20170101</v>
      </c>
      <c r="E482" s="4" t="s">
        <v>1971</v>
      </c>
      <c r="F482" s="3" t="s">
        <v>1970</v>
      </c>
      <c r="G482" s="1" t="s">
        <v>2155</v>
      </c>
      <c r="H482" s="14" t="s">
        <v>2436</v>
      </c>
      <c r="I482" s="1" t="s">
        <v>2475</v>
      </c>
      <c r="J482" s="1" t="s">
        <v>2516</v>
      </c>
      <c r="L482" s="4"/>
    </row>
    <row r="483" spans="1:12" ht="42">
      <c r="A483" s="1" t="s">
        <v>1972</v>
      </c>
      <c r="B483" s="4" t="s">
        <v>1973</v>
      </c>
      <c r="C483" s="1" t="s">
        <v>107</v>
      </c>
      <c r="D483" s="1" t="str">
        <f>"20171201"</f>
        <v>20171201</v>
      </c>
      <c r="E483" s="4" t="s">
        <v>1975</v>
      </c>
      <c r="F483" s="3" t="s">
        <v>1974</v>
      </c>
      <c r="G483" s="1" t="s">
        <v>2155</v>
      </c>
      <c r="H483" s="14" t="s">
        <v>2437</v>
      </c>
      <c r="I483" s="1" t="s">
        <v>2535</v>
      </c>
      <c r="J483" s="1" t="s">
        <v>2515</v>
      </c>
      <c r="L483" s="4"/>
    </row>
    <row r="484" spans="1:12" ht="70">
      <c r="A484" s="1" t="s">
        <v>1976</v>
      </c>
      <c r="B484" s="4" t="s">
        <v>1977</v>
      </c>
      <c r="C484" s="1" t="s">
        <v>184</v>
      </c>
      <c r="D484" s="1" t="str">
        <f>"20130501"</f>
        <v>20130501</v>
      </c>
      <c r="E484" s="4" t="s">
        <v>1979</v>
      </c>
      <c r="F484" s="3" t="s">
        <v>1978</v>
      </c>
      <c r="G484" s="1" t="s">
        <v>2155</v>
      </c>
      <c r="H484" s="14" t="s">
        <v>2310</v>
      </c>
      <c r="I484" s="1" t="s">
        <v>2512</v>
      </c>
      <c r="J484" s="1" t="s">
        <v>2528</v>
      </c>
      <c r="K484" s="1" t="s">
        <v>2502</v>
      </c>
    </row>
    <row r="485" spans="1:12" ht="30">
      <c r="A485" s="1" t="s">
        <v>1980</v>
      </c>
      <c r="B485" s="4" t="s">
        <v>1981</v>
      </c>
      <c r="C485" s="1" t="s">
        <v>367</v>
      </c>
      <c r="D485" s="1" t="str">
        <f>"20170701"</f>
        <v>20170701</v>
      </c>
      <c r="E485" s="4" t="s">
        <v>1983</v>
      </c>
      <c r="F485" s="3" t="s">
        <v>1982</v>
      </c>
      <c r="G485" s="7" t="s">
        <v>2155</v>
      </c>
      <c r="H485" s="7" t="s">
        <v>5</v>
      </c>
      <c r="I485" s="7" t="s">
        <v>5</v>
      </c>
      <c r="J485" s="7" t="s">
        <v>5</v>
      </c>
      <c r="K485" s="7"/>
      <c r="L485" s="1" t="s">
        <v>2336</v>
      </c>
    </row>
    <row r="486" spans="1:12" ht="45">
      <c r="A486" s="1" t="s">
        <v>1984</v>
      </c>
      <c r="B486" s="4" t="s">
        <v>1985</v>
      </c>
      <c r="C486" s="1" t="s">
        <v>207</v>
      </c>
      <c r="D486" s="1" t="str">
        <f>"20140530"</f>
        <v>20140530</v>
      </c>
      <c r="E486" s="4" t="s">
        <v>1987</v>
      </c>
      <c r="F486" s="3" t="s">
        <v>1986</v>
      </c>
      <c r="G486" s="1" t="s">
        <v>2155</v>
      </c>
      <c r="H486" s="14" t="s">
        <v>2440</v>
      </c>
      <c r="I486" s="1" t="s">
        <v>2165</v>
      </c>
      <c r="J486" s="1" t="s">
        <v>2469</v>
      </c>
      <c r="L486" s="4"/>
    </row>
    <row r="487" spans="1:12" ht="30">
      <c r="A487" s="1" t="s">
        <v>1988</v>
      </c>
      <c r="B487" s="4" t="s">
        <v>1989</v>
      </c>
      <c r="C487" s="1" t="s">
        <v>1990</v>
      </c>
      <c r="D487" s="1" t="str">
        <f>"20190301"</f>
        <v>20190301</v>
      </c>
      <c r="E487" s="4" t="s">
        <v>1992</v>
      </c>
      <c r="F487" s="3" t="s">
        <v>1991</v>
      </c>
      <c r="G487" s="7" t="s">
        <v>2155</v>
      </c>
      <c r="H487" s="15" t="s">
        <v>5</v>
      </c>
      <c r="I487" s="7" t="s">
        <v>5</v>
      </c>
      <c r="J487" s="7" t="s">
        <v>5</v>
      </c>
      <c r="K487" s="7"/>
      <c r="L487" s="1" t="s">
        <v>2303</v>
      </c>
    </row>
    <row r="488" spans="1:12" ht="30">
      <c r="A488" s="1" t="s">
        <v>1993</v>
      </c>
      <c r="B488" s="4" t="s">
        <v>1989</v>
      </c>
      <c r="C488" s="1" t="s">
        <v>1990</v>
      </c>
      <c r="D488" s="1" t="str">
        <f>"20201001"</f>
        <v>20201001</v>
      </c>
      <c r="E488" s="4" t="s">
        <v>1995</v>
      </c>
      <c r="F488" s="3" t="s">
        <v>1994</v>
      </c>
      <c r="G488" s="7" t="s">
        <v>2155</v>
      </c>
      <c r="H488" s="15" t="s">
        <v>5</v>
      </c>
      <c r="I488" s="7" t="s">
        <v>5</v>
      </c>
      <c r="J488" s="7" t="s">
        <v>5</v>
      </c>
      <c r="K488" s="7"/>
      <c r="L488" s="2" t="s">
        <v>2404</v>
      </c>
    </row>
    <row r="489" spans="1:12" ht="56">
      <c r="A489" s="1" t="s">
        <v>1996</v>
      </c>
      <c r="B489" s="4" t="s">
        <v>1997</v>
      </c>
      <c r="C489" s="1" t="s">
        <v>367</v>
      </c>
      <c r="D489" s="1" t="str">
        <f>"20170701"</f>
        <v>20170701</v>
      </c>
      <c r="E489" s="4" t="s">
        <v>1999</v>
      </c>
      <c r="F489" s="3" t="s">
        <v>1998</v>
      </c>
      <c r="G489" s="1" t="s">
        <v>2155</v>
      </c>
      <c r="H489" s="14" t="s">
        <v>2441</v>
      </c>
      <c r="I489" s="1" t="s">
        <v>2514</v>
      </c>
      <c r="J489" s="1" t="s">
        <v>2515</v>
      </c>
      <c r="L489" s="4"/>
    </row>
    <row r="490" spans="1:12" ht="70">
      <c r="A490" s="1" t="s">
        <v>2000</v>
      </c>
      <c r="B490" s="4" t="s">
        <v>1114</v>
      </c>
      <c r="C490" s="1" t="s">
        <v>107</v>
      </c>
      <c r="D490" s="1" t="str">
        <f>"20181201"</f>
        <v>20181201</v>
      </c>
      <c r="E490" s="4" t="s">
        <v>2002</v>
      </c>
      <c r="F490" s="3" t="s">
        <v>2001</v>
      </c>
      <c r="G490" s="1" t="s">
        <v>2155</v>
      </c>
      <c r="H490" s="14" t="s">
        <v>2442</v>
      </c>
      <c r="I490" s="1" t="s">
        <v>2514</v>
      </c>
      <c r="J490" s="1" t="s">
        <v>2515</v>
      </c>
      <c r="L490" s="1"/>
    </row>
    <row r="491" spans="1:12" ht="56">
      <c r="A491" s="1" t="s">
        <v>2003</v>
      </c>
      <c r="B491" s="4" t="s">
        <v>2004</v>
      </c>
      <c r="C491" s="1" t="s">
        <v>107</v>
      </c>
      <c r="D491" s="1" t="str">
        <f>"20131201"</f>
        <v>20131201</v>
      </c>
      <c r="E491" s="4" t="s">
        <v>2006</v>
      </c>
      <c r="F491" s="3" t="s">
        <v>2005</v>
      </c>
      <c r="G491" s="1" t="s">
        <v>2155</v>
      </c>
      <c r="H491" s="14" t="s">
        <v>2443</v>
      </c>
      <c r="I491" s="1" t="s">
        <v>2514</v>
      </c>
      <c r="J491" s="1" t="s">
        <v>2515</v>
      </c>
      <c r="L491" s="4"/>
    </row>
    <row r="492" spans="1:12" ht="30">
      <c r="A492" s="1" t="s">
        <v>65</v>
      </c>
      <c r="B492" s="4" t="s">
        <v>2007</v>
      </c>
      <c r="C492" s="1" t="s">
        <v>2008</v>
      </c>
      <c r="D492" s="1" t="str">
        <f>"20130401"</f>
        <v>20130401</v>
      </c>
      <c r="E492" s="4" t="s">
        <v>2009</v>
      </c>
      <c r="F492" s="3" t="s">
        <v>71</v>
      </c>
      <c r="G492" s="1" t="s">
        <v>2155</v>
      </c>
      <c r="H492" s="14" t="s">
        <v>2444</v>
      </c>
      <c r="I492" s="1" t="s">
        <v>2514</v>
      </c>
      <c r="J492" s="1" t="s">
        <v>2212</v>
      </c>
      <c r="L492" s="4"/>
    </row>
    <row r="493" spans="1:12" ht="42">
      <c r="A493" s="1" t="s">
        <v>2010</v>
      </c>
      <c r="B493" s="4" t="s">
        <v>2011</v>
      </c>
      <c r="C493" s="1" t="s">
        <v>320</v>
      </c>
      <c r="D493" s="1" t="str">
        <f>"20171201"</f>
        <v>20171201</v>
      </c>
      <c r="E493" s="4" t="s">
        <v>2013</v>
      </c>
      <c r="F493" s="3" t="s">
        <v>2012</v>
      </c>
      <c r="G493" s="1" t="s">
        <v>2155</v>
      </c>
      <c r="H493" s="14" t="s">
        <v>2445</v>
      </c>
      <c r="I493" s="1" t="s">
        <v>2514</v>
      </c>
      <c r="J493" s="1" t="s">
        <v>2515</v>
      </c>
      <c r="L493" s="4"/>
    </row>
    <row r="494" spans="1:12" ht="70">
      <c r="A494" s="1" t="s">
        <v>2014</v>
      </c>
      <c r="B494" s="4" t="s">
        <v>2015</v>
      </c>
      <c r="C494" s="1" t="s">
        <v>2016</v>
      </c>
      <c r="D494" s="1" t="str">
        <f>"20180901"</f>
        <v>20180901</v>
      </c>
      <c r="E494" s="4" t="s">
        <v>2017</v>
      </c>
      <c r="F494" s="3" t="s">
        <v>5</v>
      </c>
      <c r="G494" s="7" t="s">
        <v>2155</v>
      </c>
      <c r="H494" s="15" t="s">
        <v>2520</v>
      </c>
      <c r="I494" s="7" t="s">
        <v>2157</v>
      </c>
      <c r="J494" s="7" t="s">
        <v>2157</v>
      </c>
      <c r="K494" s="7"/>
      <c r="L494" s="1"/>
    </row>
    <row r="495" spans="1:12" ht="70">
      <c r="A495" s="1" t="s">
        <v>63</v>
      </c>
      <c r="B495" s="4" t="s">
        <v>2018</v>
      </c>
      <c r="C495" s="1" t="s">
        <v>945</v>
      </c>
      <c r="D495" s="1" t="str">
        <f>"20191001"</f>
        <v>20191001</v>
      </c>
      <c r="E495" s="4" t="s">
        <v>2019</v>
      </c>
      <c r="F495" s="3" t="s">
        <v>64</v>
      </c>
      <c r="G495" s="1" t="s">
        <v>2155</v>
      </c>
      <c r="H495" s="14" t="s">
        <v>2448</v>
      </c>
      <c r="I495" s="1" t="s">
        <v>2535</v>
      </c>
      <c r="J495" s="1" t="s">
        <v>2533</v>
      </c>
      <c r="K495" s="1" t="s">
        <v>2510</v>
      </c>
      <c r="L495" s="4"/>
    </row>
    <row r="496" spans="1:12" ht="56">
      <c r="A496" s="1" t="s">
        <v>2020</v>
      </c>
      <c r="B496" s="4" t="s">
        <v>2021</v>
      </c>
      <c r="C496" s="1" t="s">
        <v>367</v>
      </c>
      <c r="D496" s="1" t="str">
        <f>"20170701"</f>
        <v>20170701</v>
      </c>
      <c r="E496" s="4" t="s">
        <v>2023</v>
      </c>
      <c r="F496" s="3" t="s">
        <v>2022</v>
      </c>
      <c r="G496" s="1" t="s">
        <v>2155</v>
      </c>
      <c r="H496" s="14" t="s">
        <v>2459</v>
      </c>
      <c r="I496" s="1" t="s">
        <v>2473</v>
      </c>
      <c r="J496" s="1" t="s">
        <v>2473</v>
      </c>
      <c r="L496" s="4"/>
    </row>
    <row r="497" spans="1:12" ht="60">
      <c r="A497" s="1" t="s">
        <v>2024</v>
      </c>
      <c r="B497" s="4" t="s">
        <v>2025</v>
      </c>
      <c r="C497" s="1" t="s">
        <v>107</v>
      </c>
      <c r="D497" s="1" t="str">
        <f>"20170901"</f>
        <v>20170901</v>
      </c>
      <c r="E497" s="4" t="s">
        <v>2027</v>
      </c>
      <c r="F497" s="3" t="s">
        <v>2026</v>
      </c>
      <c r="G497" s="1" t="s">
        <v>2155</v>
      </c>
      <c r="H497" s="14" t="s">
        <v>2296</v>
      </c>
      <c r="I497" s="1" t="s">
        <v>2175</v>
      </c>
      <c r="J497" s="1" t="s">
        <v>2175</v>
      </c>
      <c r="L497" s="1" t="s">
        <v>2353</v>
      </c>
    </row>
    <row r="498" spans="1:12" ht="30">
      <c r="A498" s="1" t="s">
        <v>2028</v>
      </c>
      <c r="B498" s="4" t="s">
        <v>2029</v>
      </c>
      <c r="C498" s="1" t="s">
        <v>221</v>
      </c>
      <c r="D498" s="1" t="str">
        <f>"20180101"</f>
        <v>20180101</v>
      </c>
      <c r="E498" s="4" t="s">
        <v>2031</v>
      </c>
      <c r="F498" s="3" t="s">
        <v>2030</v>
      </c>
      <c r="G498" s="1" t="s">
        <v>2155</v>
      </c>
      <c r="H498" s="14" t="s">
        <v>5</v>
      </c>
      <c r="I498" s="1" t="s">
        <v>2495</v>
      </c>
      <c r="J498" s="1" t="s">
        <v>2499</v>
      </c>
      <c r="L498" s="4"/>
    </row>
    <row r="499" spans="1:12" ht="30">
      <c r="A499" s="1" t="s">
        <v>2032</v>
      </c>
      <c r="B499" s="4" t="s">
        <v>2033</v>
      </c>
      <c r="C499" s="1" t="s">
        <v>1869</v>
      </c>
      <c r="D499" s="1" t="str">
        <f>"20091001"</f>
        <v>20091001</v>
      </c>
      <c r="E499" s="4" t="s">
        <v>2034</v>
      </c>
      <c r="F499" s="3" t="s">
        <v>2</v>
      </c>
      <c r="G499" s="1" t="s">
        <v>2155</v>
      </c>
      <c r="H499" s="14" t="s">
        <v>5</v>
      </c>
      <c r="I499" s="1" t="s">
        <v>2475</v>
      </c>
      <c r="J499" s="1" t="s">
        <v>2515</v>
      </c>
      <c r="L499" s="4"/>
    </row>
    <row r="500" spans="1:12" ht="60">
      <c r="A500" s="1" t="s">
        <v>2035</v>
      </c>
      <c r="B500" s="4" t="s">
        <v>2036</v>
      </c>
      <c r="C500" s="1" t="s">
        <v>107</v>
      </c>
      <c r="D500" s="1" t="str">
        <f>"20191201"</f>
        <v>20191201</v>
      </c>
      <c r="E500" s="4" t="s">
        <v>2038</v>
      </c>
      <c r="F500" s="3" t="s">
        <v>2037</v>
      </c>
      <c r="G500" s="1" t="s">
        <v>2155</v>
      </c>
      <c r="H500" s="14" t="s">
        <v>2319</v>
      </c>
      <c r="I500" s="1" t="s">
        <v>2475</v>
      </c>
      <c r="J500" s="1" t="s">
        <v>2515</v>
      </c>
    </row>
    <row r="501" spans="1:12" ht="30">
      <c r="A501" s="1" t="s">
        <v>2039</v>
      </c>
      <c r="B501" s="4" t="s">
        <v>2040</v>
      </c>
      <c r="C501" s="1" t="s">
        <v>102</v>
      </c>
      <c r="D501" s="1" t="str">
        <f>"20150901"</f>
        <v>20150901</v>
      </c>
      <c r="E501" s="4" t="s">
        <v>2042</v>
      </c>
      <c r="F501" s="3" t="s">
        <v>2041</v>
      </c>
      <c r="G501" s="7" t="s">
        <v>2155</v>
      </c>
      <c r="H501" s="7" t="s">
        <v>5</v>
      </c>
      <c r="I501" s="7" t="s">
        <v>5</v>
      </c>
      <c r="J501" s="7" t="s">
        <v>5</v>
      </c>
      <c r="K501" s="7"/>
      <c r="L501" s="2" t="s">
        <v>2152</v>
      </c>
    </row>
    <row r="502" spans="1:12" ht="42">
      <c r="A502" s="1" t="s">
        <v>2043</v>
      </c>
      <c r="B502" s="4" t="s">
        <v>2044</v>
      </c>
      <c r="C502" s="1" t="s">
        <v>2045</v>
      </c>
      <c r="D502" s="1" t="str">
        <f>"20160501"</f>
        <v>20160501</v>
      </c>
      <c r="E502" s="4" t="s">
        <v>2047</v>
      </c>
      <c r="F502" s="3" t="s">
        <v>2046</v>
      </c>
      <c r="G502" s="1" t="s">
        <v>2155</v>
      </c>
      <c r="H502" s="14" t="s">
        <v>2460</v>
      </c>
      <c r="I502" s="1" t="s">
        <v>2468</v>
      </c>
      <c r="J502" s="1" t="s">
        <v>2461</v>
      </c>
      <c r="L502" s="4"/>
    </row>
    <row r="503" spans="1:12" ht="56">
      <c r="A503" s="1" t="s">
        <v>2048</v>
      </c>
      <c r="B503" s="4" t="s">
        <v>2049</v>
      </c>
      <c r="C503" s="1" t="s">
        <v>2050</v>
      </c>
      <c r="D503" s="1" t="str">
        <f>"20190601"</f>
        <v>20190601</v>
      </c>
      <c r="E503" s="4" t="s">
        <v>2051</v>
      </c>
      <c r="F503" s="3" t="s">
        <v>17</v>
      </c>
      <c r="G503" s="1" t="s">
        <v>2153</v>
      </c>
      <c r="H503" s="14" t="s">
        <v>2363</v>
      </c>
      <c r="I503" s="1" t="s">
        <v>2468</v>
      </c>
      <c r="J503" s="1" t="s">
        <v>2212</v>
      </c>
      <c r="L503" s="4"/>
    </row>
    <row r="504" spans="1:12" ht="42">
      <c r="A504" s="1" t="s">
        <v>2052</v>
      </c>
      <c r="B504" s="4" t="s">
        <v>2053</v>
      </c>
      <c r="C504" s="1" t="s">
        <v>87</v>
      </c>
      <c r="D504" s="1" t="str">
        <f>"20181201"</f>
        <v>20181201</v>
      </c>
      <c r="E504" s="4" t="s">
        <v>2055</v>
      </c>
      <c r="F504" s="3" t="s">
        <v>2054</v>
      </c>
      <c r="G504" s="1" t="s">
        <v>2155</v>
      </c>
      <c r="H504" s="14" t="s">
        <v>2462</v>
      </c>
      <c r="I504" s="1" t="s">
        <v>2535</v>
      </c>
      <c r="J504" s="1" t="s">
        <v>2515</v>
      </c>
    </row>
    <row r="505" spans="1:12" ht="42">
      <c r="A505" s="1" t="s">
        <v>2056</v>
      </c>
      <c r="B505" s="4" t="s">
        <v>2057</v>
      </c>
      <c r="C505" s="1" t="s">
        <v>107</v>
      </c>
      <c r="D505" s="1" t="str">
        <f>"20161201"</f>
        <v>20161201</v>
      </c>
      <c r="E505" s="4" t="s">
        <v>2059</v>
      </c>
      <c r="F505" s="3" t="s">
        <v>2058</v>
      </c>
      <c r="G505" s="1" t="s">
        <v>2155</v>
      </c>
      <c r="H505" s="14" t="s">
        <v>2439</v>
      </c>
      <c r="I505" s="1" t="s">
        <v>2512</v>
      </c>
      <c r="J505" s="1" t="s">
        <v>2515</v>
      </c>
    </row>
    <row r="506" spans="1:12" ht="98">
      <c r="A506" s="1" t="s">
        <v>2060</v>
      </c>
      <c r="B506" s="4" t="s">
        <v>2061</v>
      </c>
      <c r="C506" s="1" t="s">
        <v>87</v>
      </c>
      <c r="D506" s="1" t="str">
        <f>"20151201"</f>
        <v>20151201</v>
      </c>
      <c r="E506" s="4" t="s">
        <v>2062</v>
      </c>
      <c r="F506" s="3" t="s">
        <v>41</v>
      </c>
      <c r="G506" s="1" t="s">
        <v>2155</v>
      </c>
      <c r="H506" s="14" t="s">
        <v>2463</v>
      </c>
      <c r="I506" s="1" t="s">
        <v>2535</v>
      </c>
      <c r="J506" s="1" t="s">
        <v>2515</v>
      </c>
      <c r="L506" s="4"/>
    </row>
    <row r="507" spans="1:12" ht="30">
      <c r="A507" s="1" t="s">
        <v>2063</v>
      </c>
      <c r="B507" s="4" t="s">
        <v>2064</v>
      </c>
      <c r="C507" s="1" t="s">
        <v>2065</v>
      </c>
      <c r="D507" s="1" t="str">
        <f>"20200101"</f>
        <v>20200101</v>
      </c>
      <c r="E507" s="4" t="s">
        <v>2066</v>
      </c>
      <c r="F507" s="3" t="s">
        <v>5</v>
      </c>
      <c r="G507" s="1" t="s">
        <v>2155</v>
      </c>
      <c r="H507" s="14" t="s">
        <v>5</v>
      </c>
      <c r="I507" s="1" t="s">
        <v>2514</v>
      </c>
      <c r="J507" s="1" t="s">
        <v>2515</v>
      </c>
      <c r="L507" s="4"/>
    </row>
    <row r="508" spans="1:12" ht="45">
      <c r="A508" s="1" t="s">
        <v>2067</v>
      </c>
      <c r="B508" s="4" t="s">
        <v>2068</v>
      </c>
      <c r="C508" s="1" t="s">
        <v>495</v>
      </c>
      <c r="D508" s="1" t="str">
        <f>"20201201"</f>
        <v>20201201</v>
      </c>
      <c r="E508" s="4" t="s">
        <v>2069</v>
      </c>
      <c r="F508" s="3" t="s">
        <v>29</v>
      </c>
      <c r="G508" s="7" t="s">
        <v>2155</v>
      </c>
      <c r="H508" s="15" t="s">
        <v>2247</v>
      </c>
      <c r="I508" s="7" t="s">
        <v>2157</v>
      </c>
      <c r="J508" s="7" t="s">
        <v>2157</v>
      </c>
      <c r="K508" s="7"/>
      <c r="L508" s="1"/>
    </row>
    <row r="509" spans="1:12" ht="98">
      <c r="A509" s="1" t="s">
        <v>2070</v>
      </c>
      <c r="B509" s="4" t="s">
        <v>2071</v>
      </c>
      <c r="C509" s="1" t="s">
        <v>107</v>
      </c>
      <c r="D509" s="1" t="str">
        <f>"20161201"</f>
        <v>20161201</v>
      </c>
      <c r="E509" s="4" t="s">
        <v>2073</v>
      </c>
      <c r="F509" s="3" t="s">
        <v>2072</v>
      </c>
      <c r="G509" s="7" t="s">
        <v>2155</v>
      </c>
      <c r="H509" s="15" t="s">
        <v>2521</v>
      </c>
      <c r="I509" s="7" t="s">
        <v>2157</v>
      </c>
      <c r="J509" s="7" t="s">
        <v>2157</v>
      </c>
      <c r="K509" s="7"/>
      <c r="L509" s="1"/>
    </row>
    <row r="510" spans="1:12" ht="30">
      <c r="A510" s="1" t="s">
        <v>2074</v>
      </c>
      <c r="B510" s="4" t="s">
        <v>2075</v>
      </c>
      <c r="C510" s="1" t="s">
        <v>1896</v>
      </c>
      <c r="D510" s="1" t="str">
        <f>"20130901"</f>
        <v>20130901</v>
      </c>
      <c r="E510" s="4" t="s">
        <v>2076</v>
      </c>
      <c r="G510" s="7" t="s">
        <v>2155</v>
      </c>
      <c r="H510" s="15" t="s">
        <v>5</v>
      </c>
      <c r="I510" s="7" t="s">
        <v>5</v>
      </c>
      <c r="J510" s="7" t="s">
        <v>5</v>
      </c>
      <c r="K510" s="7"/>
      <c r="L510" s="2" t="s">
        <v>2152</v>
      </c>
    </row>
    <row r="511" spans="1:12" ht="30">
      <c r="A511" s="1" t="s">
        <v>2077</v>
      </c>
      <c r="B511" s="4" t="s">
        <v>2078</v>
      </c>
      <c r="C511" s="1" t="s">
        <v>2079</v>
      </c>
      <c r="D511" s="1" t="str">
        <f>"20171001"</f>
        <v>20171001</v>
      </c>
      <c r="E511" s="4" t="s">
        <v>2081</v>
      </c>
      <c r="F511" s="3" t="s">
        <v>2080</v>
      </c>
      <c r="G511" s="1" t="s">
        <v>2155</v>
      </c>
      <c r="H511" s="14" t="s">
        <v>5</v>
      </c>
      <c r="I511" s="1" t="s">
        <v>2175</v>
      </c>
      <c r="J511" s="1" t="s">
        <v>2175</v>
      </c>
      <c r="L511" s="4"/>
    </row>
    <row r="512" spans="1:12" ht="30">
      <c r="A512" s="1" t="s">
        <v>2082</v>
      </c>
      <c r="B512" s="4" t="s">
        <v>568</v>
      </c>
      <c r="C512" s="1" t="s">
        <v>87</v>
      </c>
      <c r="D512" s="1" t="str">
        <f>"20190215"</f>
        <v>20190215</v>
      </c>
      <c r="E512" s="4" t="s">
        <v>2084</v>
      </c>
      <c r="F512" s="3" t="s">
        <v>2083</v>
      </c>
      <c r="G512" s="7" t="s">
        <v>2155</v>
      </c>
      <c r="H512" s="15" t="s">
        <v>5</v>
      </c>
      <c r="I512" s="7" t="s">
        <v>5</v>
      </c>
      <c r="J512" s="7" t="s">
        <v>5</v>
      </c>
      <c r="K512" s="7"/>
      <c r="L512" s="2" t="s">
        <v>2152</v>
      </c>
    </row>
    <row r="513" spans="1:12" ht="84">
      <c r="A513" s="1" t="s">
        <v>2085</v>
      </c>
      <c r="B513" s="4" t="s">
        <v>2086</v>
      </c>
      <c r="C513" s="1" t="s">
        <v>2087</v>
      </c>
      <c r="D513" s="1" t="str">
        <f>"20170601"</f>
        <v>20170601</v>
      </c>
      <c r="E513" s="4" t="s">
        <v>2089</v>
      </c>
      <c r="F513" s="3" t="s">
        <v>2088</v>
      </c>
      <c r="G513" s="1" t="s">
        <v>2155</v>
      </c>
      <c r="H513" s="14" t="s">
        <v>2418</v>
      </c>
      <c r="I513" s="1" t="s">
        <v>2514</v>
      </c>
      <c r="J513" s="1" t="s">
        <v>2212</v>
      </c>
      <c r="L513" s="4"/>
    </row>
    <row r="514" spans="1:12" ht="42">
      <c r="A514" s="1" t="s">
        <v>2497</v>
      </c>
      <c r="B514" s="4" t="s">
        <v>2090</v>
      </c>
      <c r="C514" s="1" t="s">
        <v>2091</v>
      </c>
      <c r="D514" s="1" t="str">
        <f>"20130701"</f>
        <v>20130701</v>
      </c>
      <c r="E514" s="4" t="s">
        <v>2093</v>
      </c>
      <c r="F514" s="3" t="s">
        <v>2092</v>
      </c>
      <c r="G514" s="1" t="s">
        <v>2155</v>
      </c>
      <c r="H514" s="14" t="s">
        <v>2464</v>
      </c>
      <c r="I514" s="1" t="s">
        <v>5</v>
      </c>
      <c r="L514" s="4"/>
    </row>
    <row r="515" spans="1:12" ht="56">
      <c r="A515" s="1" t="s">
        <v>2094</v>
      </c>
      <c r="B515" s="4" t="s">
        <v>2095</v>
      </c>
      <c r="C515" s="1" t="s">
        <v>184</v>
      </c>
      <c r="D515" s="1" t="str">
        <f>"20170401"</f>
        <v>20170401</v>
      </c>
      <c r="E515" s="4" t="s">
        <v>2097</v>
      </c>
      <c r="F515" s="3" t="s">
        <v>2096</v>
      </c>
      <c r="G515" s="1" t="s">
        <v>2155</v>
      </c>
      <c r="H515" s="14" t="s">
        <v>2465</v>
      </c>
      <c r="I515" s="1" t="s">
        <v>2165</v>
      </c>
      <c r="J515" s="1" t="s">
        <v>2516</v>
      </c>
      <c r="L515" s="4"/>
    </row>
    <row r="516" spans="1:12" ht="42">
      <c r="A516" s="1" t="s">
        <v>2098</v>
      </c>
      <c r="B516" s="4" t="s">
        <v>2099</v>
      </c>
      <c r="C516" s="1" t="s">
        <v>107</v>
      </c>
      <c r="D516" s="1" t="str">
        <f>"20170301"</f>
        <v>20170301</v>
      </c>
      <c r="E516" s="4" t="s">
        <v>2101</v>
      </c>
      <c r="F516" s="3" t="s">
        <v>2100</v>
      </c>
      <c r="G516" s="1" t="s">
        <v>2155</v>
      </c>
      <c r="H516" s="14" t="s">
        <v>2438</v>
      </c>
      <c r="I516" s="1" t="s">
        <v>2535</v>
      </c>
      <c r="J516" s="1" t="s">
        <v>2515</v>
      </c>
      <c r="L516" s="4"/>
    </row>
    <row r="517" spans="1:12" ht="42">
      <c r="A517" s="1" t="s">
        <v>2102</v>
      </c>
      <c r="B517" s="4" t="s">
        <v>2103</v>
      </c>
      <c r="C517" s="1" t="s">
        <v>2104</v>
      </c>
      <c r="D517" s="1" t="str">
        <f>"20110401"</f>
        <v>20110401</v>
      </c>
      <c r="E517" s="4" t="s">
        <v>2106</v>
      </c>
      <c r="F517" s="3" t="s">
        <v>2105</v>
      </c>
      <c r="G517" s="1" t="s">
        <v>2153</v>
      </c>
      <c r="H517" s="14" t="s">
        <v>2466</v>
      </c>
      <c r="I517" s="1" t="s">
        <v>2165</v>
      </c>
      <c r="J517" s="1" t="s">
        <v>2533</v>
      </c>
      <c r="K517" s="1" t="s">
        <v>2534</v>
      </c>
      <c r="L517" s="4"/>
    </row>
    <row r="518" spans="1:12" ht="30">
      <c r="A518" s="1" t="s">
        <v>2107</v>
      </c>
      <c r="B518" s="4" t="s">
        <v>2108</v>
      </c>
      <c r="C518" s="1" t="s">
        <v>2109</v>
      </c>
      <c r="D518" s="1" t="str">
        <f>"20150501"</f>
        <v>20150501</v>
      </c>
      <c r="E518" s="4" t="s">
        <v>2111</v>
      </c>
      <c r="F518" s="3" t="s">
        <v>2110</v>
      </c>
      <c r="G518" s="1" t="s">
        <v>2155</v>
      </c>
      <c r="H518" s="14" t="s">
        <v>5</v>
      </c>
      <c r="I518" s="1" t="s">
        <v>2475</v>
      </c>
      <c r="J518" s="1" t="s">
        <v>2529</v>
      </c>
      <c r="L518" s="4"/>
    </row>
    <row r="519" spans="1:12" ht="30">
      <c r="A519" s="1" t="s">
        <v>2112</v>
      </c>
      <c r="B519" s="4" t="s">
        <v>2113</v>
      </c>
      <c r="C519" s="1" t="s">
        <v>102</v>
      </c>
      <c r="D519" s="1" t="str">
        <f>"20131201"</f>
        <v>20131201</v>
      </c>
      <c r="E519" s="4" t="s">
        <v>2115</v>
      </c>
      <c r="F519" s="3" t="s">
        <v>2114</v>
      </c>
      <c r="G519" s="7" t="s">
        <v>2155</v>
      </c>
      <c r="H519" s="15" t="s">
        <v>5</v>
      </c>
      <c r="I519" s="7" t="s">
        <v>5</v>
      </c>
      <c r="J519" s="7" t="s">
        <v>5</v>
      </c>
      <c r="K519" s="7"/>
      <c r="L519" s="2" t="s">
        <v>2152</v>
      </c>
    </row>
    <row r="520" spans="1:12" ht="56">
      <c r="A520" s="1" t="s">
        <v>2116</v>
      </c>
      <c r="B520" s="4" t="s">
        <v>2117</v>
      </c>
      <c r="C520" s="1" t="s">
        <v>207</v>
      </c>
      <c r="D520" s="1" t="str">
        <f>"20130812"</f>
        <v>20130812</v>
      </c>
      <c r="E520" s="4" t="s">
        <v>2119</v>
      </c>
      <c r="F520" s="3" t="s">
        <v>2118</v>
      </c>
      <c r="G520" s="1" t="s">
        <v>2155</v>
      </c>
      <c r="H520" s="14" t="s">
        <v>2422</v>
      </c>
      <c r="I520" s="1" t="s">
        <v>2468</v>
      </c>
      <c r="J520" s="1" t="s">
        <v>2469</v>
      </c>
      <c r="L520" s="4"/>
    </row>
    <row r="521" spans="1:12" ht="45">
      <c r="A521" s="1" t="s">
        <v>2120</v>
      </c>
      <c r="B521" s="4" t="s">
        <v>2121</v>
      </c>
      <c r="C521" s="1" t="s">
        <v>221</v>
      </c>
      <c r="D521" s="1" t="str">
        <f>"20100601"</f>
        <v>20100601</v>
      </c>
      <c r="E521" s="4" t="s">
        <v>2123</v>
      </c>
      <c r="F521" s="3" t="s">
        <v>2122</v>
      </c>
      <c r="G521" s="1" t="s">
        <v>2155</v>
      </c>
      <c r="H521" s="14" t="s">
        <v>5</v>
      </c>
      <c r="I521" s="1" t="s">
        <v>2535</v>
      </c>
      <c r="J521" s="1" t="s">
        <v>2516</v>
      </c>
      <c r="L521" s="4"/>
    </row>
    <row r="522" spans="1:12" ht="56">
      <c r="A522" s="1" t="s">
        <v>2124</v>
      </c>
      <c r="B522" s="4" t="s">
        <v>2125</v>
      </c>
      <c r="C522" s="1" t="s">
        <v>97</v>
      </c>
      <c r="D522" s="1" t="str">
        <f>"20180401"</f>
        <v>20180401</v>
      </c>
      <c r="E522" s="4" t="s">
        <v>2127</v>
      </c>
      <c r="F522" s="3" t="s">
        <v>2126</v>
      </c>
      <c r="G522" s="1" t="s">
        <v>2155</v>
      </c>
      <c r="H522" s="14" t="s">
        <v>2412</v>
      </c>
      <c r="I522" s="1" t="s">
        <v>2175</v>
      </c>
      <c r="J522" s="1" t="s">
        <v>2175</v>
      </c>
      <c r="L522" s="4"/>
    </row>
    <row r="523" spans="1:12" ht="84">
      <c r="A523" s="1" t="s">
        <v>2128</v>
      </c>
      <c r="B523" s="4" t="s">
        <v>2129</v>
      </c>
      <c r="C523" s="1" t="s">
        <v>92</v>
      </c>
      <c r="D523" s="1" t="str">
        <f>"20160501"</f>
        <v>20160501</v>
      </c>
      <c r="E523" s="4" t="s">
        <v>2131</v>
      </c>
      <c r="F523" s="3" t="s">
        <v>2130</v>
      </c>
      <c r="G523" s="1" t="s">
        <v>2155</v>
      </c>
      <c r="H523" s="14" t="s">
        <v>2405</v>
      </c>
      <c r="I523" s="1" t="s">
        <v>2535</v>
      </c>
      <c r="J523" s="1" t="s">
        <v>2469</v>
      </c>
      <c r="L523" s="4"/>
    </row>
    <row r="524" spans="1:12" ht="45">
      <c r="A524" s="1" t="s">
        <v>27</v>
      </c>
      <c r="B524" s="4" t="s">
        <v>2132</v>
      </c>
      <c r="C524" s="1" t="s">
        <v>150</v>
      </c>
      <c r="D524" s="1" t="str">
        <f>"20190701"</f>
        <v>20190701</v>
      </c>
      <c r="E524" s="4" t="s">
        <v>2133</v>
      </c>
      <c r="F524" s="3" t="s">
        <v>28</v>
      </c>
      <c r="G524" s="1" t="s">
        <v>2155</v>
      </c>
      <c r="H524" s="14" t="s">
        <v>2413</v>
      </c>
      <c r="I524" s="1" t="s">
        <v>2468</v>
      </c>
      <c r="J524" s="1" t="s">
        <v>2529</v>
      </c>
      <c r="L524" s="1"/>
    </row>
    <row r="525" spans="1:12" ht="56">
      <c r="A525" s="1" t="s">
        <v>2134</v>
      </c>
      <c r="B525" s="4" t="s">
        <v>2135</v>
      </c>
      <c r="C525" s="1" t="s">
        <v>107</v>
      </c>
      <c r="D525" s="1" t="str">
        <f>"20160601"</f>
        <v>20160601</v>
      </c>
      <c r="E525" s="4" t="s">
        <v>2137</v>
      </c>
      <c r="F525" s="3" t="s">
        <v>2136</v>
      </c>
      <c r="G525" s="7" t="s">
        <v>2155</v>
      </c>
      <c r="H525" s="15" t="s">
        <v>2311</v>
      </c>
      <c r="I525" s="7" t="s">
        <v>2478</v>
      </c>
      <c r="J525" s="7" t="s">
        <v>2478</v>
      </c>
      <c r="K525" s="7"/>
      <c r="L525" s="2" t="s">
        <v>2496</v>
      </c>
    </row>
    <row r="526" spans="1:12" ht="70">
      <c r="A526" s="1" t="s">
        <v>2138</v>
      </c>
      <c r="B526" s="4" t="s">
        <v>2139</v>
      </c>
      <c r="C526" s="1" t="s">
        <v>107</v>
      </c>
      <c r="D526" s="1" t="str">
        <f>"20190601"</f>
        <v>20190601</v>
      </c>
      <c r="E526" s="4" t="s">
        <v>2141</v>
      </c>
      <c r="F526" s="3" t="s">
        <v>2140</v>
      </c>
      <c r="G526" s="1" t="s">
        <v>2155</v>
      </c>
      <c r="H526" s="14" t="s">
        <v>2414</v>
      </c>
      <c r="I526" s="1" t="s">
        <v>2514</v>
      </c>
      <c r="J526" s="1" t="s">
        <v>2515</v>
      </c>
      <c r="L526" s="1"/>
    </row>
    <row r="527" spans="1:12" ht="56">
      <c r="A527" s="1" t="s">
        <v>2142</v>
      </c>
      <c r="B527" s="4" t="s">
        <v>2143</v>
      </c>
      <c r="C527" s="1" t="s">
        <v>107</v>
      </c>
      <c r="D527" s="1" t="str">
        <f>"20190901"</f>
        <v>20190901</v>
      </c>
      <c r="E527" s="4" t="s">
        <v>2144</v>
      </c>
      <c r="F527" s="3" t="s">
        <v>11</v>
      </c>
      <c r="G527" s="1" t="s">
        <v>2153</v>
      </c>
      <c r="H527" s="14" t="s">
        <v>2323</v>
      </c>
      <c r="I527" s="1" t="s">
        <v>2467</v>
      </c>
      <c r="J527" s="1" t="s">
        <v>2467</v>
      </c>
      <c r="L527" s="4"/>
    </row>
    <row r="528" spans="1:12" ht="30">
      <c r="A528" s="1" t="s">
        <v>2145</v>
      </c>
      <c r="B528" s="4" t="s">
        <v>2146</v>
      </c>
      <c r="C528" s="1" t="s">
        <v>2147</v>
      </c>
      <c r="D528" s="1" t="str">
        <f>"20200101"</f>
        <v>20200101</v>
      </c>
      <c r="E528" s="4" t="s">
        <v>2149</v>
      </c>
      <c r="F528" s="3" t="s">
        <v>2148</v>
      </c>
      <c r="G528" s="1" t="s">
        <v>2155</v>
      </c>
      <c r="H528" s="14" t="s">
        <v>5</v>
      </c>
      <c r="I528" s="1" t="s">
        <v>2535</v>
      </c>
      <c r="J528" s="1" t="s">
        <v>2515</v>
      </c>
      <c r="L528" s="4"/>
    </row>
    <row r="529" spans="1:12" ht="30">
      <c r="A529" s="1" t="s">
        <v>47</v>
      </c>
      <c r="B529" s="4" t="s">
        <v>2150</v>
      </c>
      <c r="C529" s="1" t="s">
        <v>1869</v>
      </c>
      <c r="D529" s="1" t="str">
        <f>"20151001"</f>
        <v>20151001</v>
      </c>
      <c r="E529" s="4" t="s">
        <v>2151</v>
      </c>
      <c r="F529" s="3" t="s">
        <v>55</v>
      </c>
      <c r="G529" s="1" t="s">
        <v>2155</v>
      </c>
      <c r="H529" s="14" t="s">
        <v>5</v>
      </c>
      <c r="I529" s="1" t="s">
        <v>2535</v>
      </c>
      <c r="J529" s="1" t="s">
        <v>2498</v>
      </c>
      <c r="L529" s="4"/>
    </row>
  </sheetData>
  <autoFilter ref="A1:L529" xr:uid="{B1DF69DC-3DFB-4AFC-829B-22ED7F06B577}"/>
  <sortState xmlns:xlrd2="http://schemas.microsoft.com/office/spreadsheetml/2017/richdata2" ref="A1:J529">
    <sortCondition ref="G3:G529"/>
  </sortState>
  <phoneticPr fontId="1" type="noConversion"/>
  <dataValidations count="1">
    <dataValidation type="list" allowBlank="1" showInputMessage="1" showErrorMessage="1" sqref="G3:G529" xr:uid="{E0658F06-DE2C-451D-8C4E-6114247D6AFE}">
      <formula1>"Esport, NonEsport"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PsycInfo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Wong</dc:creator>
  <cp:lastModifiedBy>23P701M@hksyu.edu.hk</cp:lastModifiedBy>
  <dcterms:created xsi:type="dcterms:W3CDTF">2015-06-05T18:17:20Z</dcterms:created>
  <dcterms:modified xsi:type="dcterms:W3CDTF">2024-12-24T07:37:23Z</dcterms:modified>
</cp:coreProperties>
</file>